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LER\ACCOUNT\6. Grant Accounting\PFCs\PFC Reporting\PFC Quarterly Reports\FY 22\"/>
    </mc:Choice>
  </mc:AlternateContent>
  <xr:revisionPtr revIDLastSave="0" documentId="13_ncr:1_{2A4E415A-3A9E-452C-B487-3F3B5A35BF03}" xr6:coauthVersionLast="47" xr6:coauthVersionMax="47" xr10:uidLastSave="{00000000-0000-0000-0000-000000000000}"/>
  <bookViews>
    <workbookView xWindow="28680" yWindow="-75" windowWidth="29040" windowHeight="16440" tabRatio="804" xr2:uid="{00000000-000D-0000-FFFF-FFFF00000000}"/>
  </bookViews>
  <sheets>
    <sheet name="Control Report" sheetId="16" r:id="rId1"/>
    <sheet name="Proj Activity Summ" sheetId="15" r:id="rId2"/>
    <sheet name="Annual Fcst" sheetId="21" r:id="rId3"/>
  </sheets>
  <externalReferences>
    <externalReference r:id="rId4"/>
    <externalReference r:id="rId5"/>
    <externalReference r:id="rId6"/>
  </externalReferences>
  <definedNames>
    <definedName name="Bond_Year">'[1]6 DTW GARB Table'!$H$2:$H$1048576</definedName>
    <definedName name="Fiscal_Year">'[1]6 DTW GARB Table'!$I$2:$I$1048576</definedName>
    <definedName name="JEref2">'[2]Ref 2 Description'!$A$1:$A$65536</definedName>
    <definedName name="JEshort">'[2]Short Description'!$A$1:$A$65536</definedName>
    <definedName name="Linedescrpt">'[2]Line Description'!$A$1:$A$65536</definedName>
    <definedName name="Monthly_Interest">'[1]6 DTW GARB Table'!$M$2:$M$1048576</definedName>
    <definedName name="Par_Amount">'[1]6 DTW GARB Table'!$K$2:$K$1048576</definedName>
    <definedName name="_xlnm.Print_Area" localSheetId="0">'Control Report'!$A$1:$K$48</definedName>
    <definedName name="_xlnm.Print_Area" localSheetId="1">'Proj Activity Summ'!$A$1:$M$76</definedName>
    <definedName name="_xlnm.Print_Titles" localSheetId="1">'Proj Activity Summ'!$1:$9</definedName>
    <definedName name="Rate_Type">'[1]6 DTW GARB Table'!$D$2:$D$1048576</definedName>
    <definedName name="Reverse">[2]Other!$A$2:$A$4</definedName>
    <definedName name="Series_Name">'[1]6 DTW GARB Table'!$B$2:$B$1048576</definedName>
    <definedName name="Tax_Status">'[1]6 DTW GARB Table'!$C$2:$C$1048576</definedName>
    <definedName name="today">'[3]6 DTW GARB Table'!$H$2:$H$1048576</definedName>
    <definedName name="Yield">'[1]6 DTW GARB Table'!#REF!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6" l="1"/>
  <c r="J39" i="16"/>
  <c r="J37" i="16"/>
  <c r="K46" i="15"/>
  <c r="K42" i="15"/>
  <c r="K41" i="15"/>
  <c r="K39" i="15"/>
  <c r="K38" i="15"/>
  <c r="K36" i="15"/>
  <c r="K29" i="15"/>
  <c r="K27" i="15"/>
  <c r="K16" i="15"/>
  <c r="J41" i="16" l="1"/>
  <c r="E15" i="21" l="1"/>
  <c r="E21" i="21" s="1"/>
  <c r="E19" i="21" l="1"/>
  <c r="E23" i="21" s="1"/>
  <c r="G41" i="16" l="1"/>
  <c r="K37" i="15" l="1"/>
  <c r="E24" i="16" l="1"/>
  <c r="J21" i="16"/>
  <c r="J20" i="16"/>
  <c r="J19" i="16"/>
  <c r="G18" i="16"/>
  <c r="J18" i="16" s="1"/>
  <c r="G17" i="16"/>
  <c r="G16" i="16"/>
  <c r="J16" i="16" s="1"/>
  <c r="J71" i="15"/>
  <c r="J75" i="15" s="1"/>
  <c r="M69" i="15"/>
  <c r="M71" i="15" s="1"/>
  <c r="M75" i="15" s="1"/>
  <c r="L69" i="15"/>
  <c r="L71" i="15" s="1"/>
  <c r="L75" i="15" s="1"/>
  <c r="K69" i="15"/>
  <c r="K68" i="15"/>
  <c r="K66" i="15"/>
  <c r="K65" i="15"/>
  <c r="K64" i="15"/>
  <c r="K63" i="15"/>
  <c r="K60" i="15"/>
  <c r="K59" i="15"/>
  <c r="K55" i="15"/>
  <c r="K54" i="15"/>
  <c r="K53" i="15"/>
  <c r="K52" i="15"/>
  <c r="K51" i="15"/>
  <c r="K50" i="15"/>
  <c r="K49" i="15"/>
  <c r="K48" i="15"/>
  <c r="K45" i="15"/>
  <c r="K40" i="15"/>
  <c r="K32" i="15"/>
  <c r="K28" i="15"/>
  <c r="D28" i="15"/>
  <c r="K26" i="15"/>
  <c r="D26" i="15"/>
  <c r="D22" i="15"/>
  <c r="K21" i="15"/>
  <c r="D20" i="15"/>
  <c r="E17" i="15"/>
  <c r="D17" i="15"/>
  <c r="K15" i="15"/>
  <c r="E15" i="15"/>
  <c r="D15" i="15"/>
  <c r="E14" i="15"/>
  <c r="D14" i="15"/>
  <c r="K13" i="15"/>
  <c r="E13" i="15"/>
  <c r="D13" i="15"/>
  <c r="K12" i="15"/>
  <c r="K71" i="15" s="1"/>
  <c r="E12" i="15"/>
  <c r="D12" i="15"/>
  <c r="G24" i="16" l="1"/>
  <c r="J24" i="16"/>
  <c r="J17" i="16"/>
  <c r="K7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Pollack</author>
  </authors>
  <commentList>
    <comment ref="E11" authorId="0" shapeId="0" xr:uid="{B2376CDF-3FDB-4675-9965-38CE9781EFAE}">
      <text>
        <r>
          <rPr>
            <b/>
            <sz val="9"/>
            <color indexed="81"/>
            <rFont val="Tahoma"/>
            <family val="2"/>
          </rPr>
          <t>Brian Pollack:</t>
        </r>
        <r>
          <rPr>
            <sz val="9"/>
            <color indexed="81"/>
            <rFont val="Tahoma"/>
            <family val="2"/>
          </rPr>
          <t xml:space="preserve">
Enplanement forecast based on draft Feasibility Report dated 5/4/21 (rounded down)</t>
        </r>
      </text>
    </comment>
  </commentList>
</comments>
</file>

<file path=xl/sharedStrings.xml><?xml version="1.0" encoding="utf-8"?>
<sst xmlns="http://schemas.openxmlformats.org/spreadsheetml/2006/main" count="218" uniqueCount="128">
  <si>
    <t>Noise Mitigation Program</t>
  </si>
  <si>
    <t>Infill Island at Taxiway Y-10</t>
  </si>
  <si>
    <t>Master Plan Update</t>
  </si>
  <si>
    <t>McNamara Terminal In-Line Explosive Detection</t>
  </si>
  <si>
    <t>Runway Surface Monitor System for RW 4L/22R</t>
  </si>
  <si>
    <t>Airfield Snow Removal Vehicles &amp; Equipment</t>
  </si>
  <si>
    <t>Part 150 Study Update</t>
  </si>
  <si>
    <t>Runway 3R/21L Design and Pavement Evaluation</t>
  </si>
  <si>
    <t xml:space="preserve"> </t>
  </si>
  <si>
    <t>Deicing Pads at Runway 4R and 3L</t>
  </si>
  <si>
    <t>Deicing Pad at Runway 22L</t>
  </si>
  <si>
    <t>Runway 4R/22L Shoulders/Overburden (fka 3L/21R)</t>
  </si>
  <si>
    <t>Taxiway Q Construction</t>
  </si>
  <si>
    <t>Interconnect Re-route</t>
  </si>
  <si>
    <t>West Airfield Improvements</t>
  </si>
  <si>
    <t>McNamara Terminal Phase II Program</t>
  </si>
  <si>
    <t>North Terminal Apron</t>
  </si>
  <si>
    <t>Grade/Pave Taxiway "K" Islands</t>
  </si>
  <si>
    <t>Rebuild Outfall Structures at Ponds 3 and 4</t>
  </si>
  <si>
    <t>Runway 4/22 Design and Construction</t>
  </si>
  <si>
    <t>Runway 21C/3C Keel Section Replacement</t>
  </si>
  <si>
    <t>Willow Run ALP Update</t>
  </si>
  <si>
    <t>Noise Berm Construction</t>
  </si>
  <si>
    <t>South Airport Access Road Construction</t>
  </si>
  <si>
    <t>DETROIT METROPOLITAN WAYNE COUNTY AIRPORT</t>
  </si>
  <si>
    <t>PFC QUARTERLY STATUS REPORT</t>
  </si>
  <si>
    <t>CHARGE</t>
  </si>
  <si>
    <t xml:space="preserve">APPROVAL </t>
  </si>
  <si>
    <t>CURRENT</t>
  </si>
  <si>
    <t xml:space="preserve">AMOUNT </t>
  </si>
  <si>
    <t>PROJECT</t>
  </si>
  <si>
    <t>PROJECTS</t>
  </si>
  <si>
    <t xml:space="preserve">EFFECTIVE </t>
  </si>
  <si>
    <t>TO</t>
  </si>
  <si>
    <t>QUARTER</t>
  </si>
  <si>
    <t>CUMULATIVE</t>
  </si>
  <si>
    <t xml:space="preserve">OF USE </t>
  </si>
  <si>
    <t>ESTIMATED</t>
  </si>
  <si>
    <t>NUMBER</t>
  </si>
  <si>
    <t xml:space="preserve"> DATE</t>
  </si>
  <si>
    <t>USE DATE</t>
  </si>
  <si>
    <t>START</t>
  </si>
  <si>
    <t>COMPLETION</t>
  </si>
  <si>
    <t>EXPENDITURES</t>
  </si>
  <si>
    <t xml:space="preserve"> APPROVAL</t>
  </si>
  <si>
    <t xml:space="preserve"> COST </t>
  </si>
  <si>
    <t>APPLICATION NO. 1</t>
  </si>
  <si>
    <t>R416</t>
  </si>
  <si>
    <t>PAYG</t>
  </si>
  <si>
    <t>Act</t>
  </si>
  <si>
    <t>StormWater Retention &amp; Drainage Facilities Const</t>
  </si>
  <si>
    <t>Cap/Fin/Int</t>
  </si>
  <si>
    <t>APPLICATION NO. 2</t>
  </si>
  <si>
    <t>Land Acquisition and Preliminary</t>
  </si>
  <si>
    <t xml:space="preserve">  Design for Fourth Parallel Runway</t>
  </si>
  <si>
    <t xml:space="preserve">Perimeter Property Fencing and </t>
  </si>
  <si>
    <t xml:space="preserve">  Removal of Airport Hazard-Willow Run</t>
  </si>
  <si>
    <t>APPLICATION NO. 3</t>
  </si>
  <si>
    <t xml:space="preserve">Midfield Domestic and International </t>
  </si>
  <si>
    <t xml:space="preserve">  Terminal Facilities Construction</t>
  </si>
  <si>
    <t>Reconstruction of Existing</t>
  </si>
  <si>
    <t xml:space="preserve">  Terminals and Concourses</t>
  </si>
  <si>
    <t>Concourse C Expansion &amp; Domestic</t>
  </si>
  <si>
    <t xml:space="preserve">  Terminals Facilities Const   (Interim Improvement)</t>
  </si>
  <si>
    <t>International Passenger Processing</t>
  </si>
  <si>
    <t xml:space="preserve">  Facilities Expansion (Interim Improvement)</t>
  </si>
  <si>
    <t>APPLICATION NO. 4</t>
  </si>
  <si>
    <t>A071B</t>
  </si>
  <si>
    <t>A005A</t>
  </si>
  <si>
    <t xml:space="preserve">21C Remote Primary Deicing </t>
  </si>
  <si>
    <t>A083</t>
  </si>
  <si>
    <t>APPLICATION NO. 5</t>
  </si>
  <si>
    <t xml:space="preserve">Third Aircraft Rescue and Firefighting Facility </t>
  </si>
  <si>
    <t>Perimeter Fencing and other Security Enhancements</t>
  </si>
  <si>
    <t>A086</t>
  </si>
  <si>
    <t>Surface Movement Guidance Control System</t>
  </si>
  <si>
    <t>A114</t>
  </si>
  <si>
    <t xml:space="preserve">Runway 3L/21R Planning </t>
  </si>
  <si>
    <t>Est</t>
  </si>
  <si>
    <t>H001</t>
  </si>
  <si>
    <t>APPLICATION NO. 7</t>
  </si>
  <si>
    <t>MT891</t>
  </si>
  <si>
    <t>A116</t>
  </si>
  <si>
    <t>PL002</t>
  </si>
  <si>
    <t>A125</t>
  </si>
  <si>
    <t xml:space="preserve">Runway and Taxiway Improvements </t>
  </si>
  <si>
    <t>TOTAL USE APPROVAL</t>
  </si>
  <si>
    <t>TOTAL IMPOSE ONLY</t>
  </si>
  <si>
    <t>GRAND TOTALS</t>
  </si>
  <si>
    <t>P.F.C. QUARTERLY STATUS REPORT</t>
  </si>
  <si>
    <t>TOTAL COLLECTION AUTHORITY:   $3,134,966,084</t>
  </si>
  <si>
    <t>APPROVED</t>
  </si>
  <si>
    <t>APPLICATIONS:</t>
  </si>
  <si>
    <t>IMPOSE</t>
  </si>
  <si>
    <t>USE</t>
  </si>
  <si>
    <t>TOTAL</t>
  </si>
  <si>
    <t>Application #1</t>
  </si>
  <si>
    <t>Application #2</t>
  </si>
  <si>
    <t>Application #3</t>
  </si>
  <si>
    <t>Application #4</t>
  </si>
  <si>
    <t>Application #5</t>
  </si>
  <si>
    <t>Application #7</t>
  </si>
  <si>
    <t>TOTAL AUTHORITY</t>
  </si>
  <si>
    <t>NOTE:  Per Record of Decision dated July 1, 1997 - all PFC projects in Applications #1-5 are approved for Impose &amp; Use.</t>
  </si>
  <si>
    <t xml:space="preserve">    </t>
  </si>
  <si>
    <t>PFC Revenue Received</t>
  </si>
  <si>
    <t>Plus:  Interest Earned</t>
  </si>
  <si>
    <t>Total PFC Revenue Received</t>
  </si>
  <si>
    <t>Less:  PFC Expenditures on Approved Projects</t>
  </si>
  <si>
    <t>Unexpended PFC Balance</t>
  </si>
  <si>
    <t>Per FAA Regulations - Part 158, Subpart D, Section  63 (C)</t>
  </si>
  <si>
    <t>Net to Public Agency</t>
  </si>
  <si>
    <t>(7)</t>
  </si>
  <si>
    <t>Estimated Collection Compensation</t>
  </si>
  <si>
    <t>(6)</t>
  </si>
  <si>
    <t>PFC Forecast Revenue - Total</t>
  </si>
  <si>
    <t>(5)</t>
  </si>
  <si>
    <t>PFC Amount per Passenger</t>
  </si>
  <si>
    <t>(4)</t>
  </si>
  <si>
    <t>Total PFC Eligible Passengers</t>
  </si>
  <si>
    <t>(3)</t>
  </si>
  <si>
    <t>Estimated Percent PFC Eligible</t>
  </si>
  <si>
    <t>(2)</t>
  </si>
  <si>
    <t>Total Estimated Enplaned Passengers</t>
  </si>
  <si>
    <t>(1)</t>
  </si>
  <si>
    <t>SCHEDULE OF REVENUES AND EXPENDITURES AS OF 09/30/22</t>
  </si>
  <si>
    <t>PROJECT ACTIVITY SUMMARY AS OF 09/30/22</t>
  </si>
  <si>
    <t>ANNUAL FORECAST FOR THE FISCAL YEAR ENDING 09/30/23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</si>
</sst>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mm/dd/yy_)"/>
    <numFmt numFmtId="167" formatCode="mmm\-yy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12"/>
      <name val="Courier"/>
      <family val="3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Courier"/>
      <family val="3"/>
    </font>
    <font>
      <b/>
      <sz val="12"/>
      <name val="Arial"/>
      <family val="2"/>
    </font>
    <font>
      <u/>
      <sz val="12"/>
      <name val="Arial"/>
      <family val="2"/>
    </font>
    <font>
      <sz val="12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7" fillId="0" borderId="0"/>
    <xf numFmtId="43" fontId="4" fillId="0" borderId="0" applyFont="0" applyFill="0" applyBorder="0" applyAlignment="0" applyProtection="0"/>
    <xf numFmtId="37" fontId="15" fillId="0" borderId="0"/>
  </cellStyleXfs>
  <cellXfs count="282">
    <xf numFmtId="0" fontId="0" fillId="0" borderId="0" xfId="0"/>
    <xf numFmtId="37" fontId="8" fillId="0" borderId="0" xfId="7" applyFont="1"/>
    <xf numFmtId="37" fontId="9" fillId="0" borderId="0" xfId="7" applyFont="1"/>
    <xf numFmtId="37" fontId="8" fillId="0" borderId="0" xfId="7" applyFont="1" applyFill="1"/>
    <xf numFmtId="37" fontId="2" fillId="0" borderId="0" xfId="7" applyFont="1" applyBorder="1" applyAlignment="1">
      <alignment horizontal="right"/>
    </xf>
    <xf numFmtId="37" fontId="8" fillId="0" borderId="0" xfId="7" applyFont="1" applyBorder="1"/>
    <xf numFmtId="37" fontId="8" fillId="0" borderId="0" xfId="7" applyFont="1" applyAlignment="1">
      <alignment horizontal="left"/>
    </xf>
    <xf numFmtId="37" fontId="6" fillId="0" borderId="0" xfId="7" applyFont="1" applyBorder="1"/>
    <xf numFmtId="37" fontId="8" fillId="0" borderId="8" xfId="7" applyFont="1" applyBorder="1"/>
    <xf numFmtId="37" fontId="2" fillId="0" borderId="8" xfId="7" applyFont="1" applyBorder="1" applyAlignment="1">
      <alignment horizontal="right"/>
    </xf>
    <xf numFmtId="37" fontId="8" fillId="0" borderId="8" xfId="7" applyFont="1" applyBorder="1" applyAlignment="1">
      <alignment horizontal="left"/>
    </xf>
    <xf numFmtId="37" fontId="8" fillId="0" borderId="0" xfId="7" applyFont="1" applyAlignment="1">
      <alignment horizontal="center"/>
    </xf>
    <xf numFmtId="37" fontId="8" fillId="0" borderId="1" xfId="7" applyFont="1" applyBorder="1" applyAlignment="1">
      <alignment horizontal="center"/>
    </xf>
    <xf numFmtId="37" fontId="2" fillId="0" borderId="3" xfId="7" applyFont="1" applyBorder="1" applyAlignment="1">
      <alignment horizontal="center"/>
    </xf>
    <xf numFmtId="37" fontId="8" fillId="0" borderId="1" xfId="7" applyFont="1" applyBorder="1" applyAlignment="1" applyProtection="1">
      <alignment horizontal="center"/>
    </xf>
    <xf numFmtId="37" fontId="6" fillId="0" borderId="0" xfId="7" applyFont="1" applyBorder="1" applyAlignment="1" applyProtection="1">
      <alignment horizontal="center"/>
    </xf>
    <xf numFmtId="37" fontId="8" fillId="0" borderId="9" xfId="7" applyFont="1" applyBorder="1" applyAlignment="1" applyProtection="1">
      <alignment horizontal="center"/>
    </xf>
    <xf numFmtId="37" fontId="8" fillId="0" borderId="4" xfId="7" applyFont="1" applyBorder="1" applyAlignment="1" applyProtection="1">
      <alignment horizontal="center"/>
    </xf>
    <xf numFmtId="37" fontId="2" fillId="0" borderId="0" xfId="7" applyFont="1" applyBorder="1" applyAlignment="1" applyProtection="1">
      <alignment horizontal="center"/>
    </xf>
    <xf numFmtId="37" fontId="8" fillId="0" borderId="4" xfId="7" applyFont="1" applyFill="1" applyBorder="1" applyAlignment="1" applyProtection="1">
      <alignment horizontal="center"/>
    </xf>
    <xf numFmtId="37" fontId="8" fillId="0" borderId="10" xfId="7" applyFont="1" applyBorder="1" applyAlignment="1" applyProtection="1">
      <alignment horizontal="center"/>
    </xf>
    <xf numFmtId="37" fontId="8" fillId="0" borderId="6" xfId="7" applyFont="1" applyBorder="1" applyAlignment="1" applyProtection="1">
      <alignment horizontal="center"/>
    </xf>
    <xf numFmtId="37" fontId="2" fillId="0" borderId="7" xfId="7" applyFont="1" applyBorder="1" applyAlignment="1" applyProtection="1">
      <alignment horizontal="center"/>
    </xf>
    <xf numFmtId="37" fontId="8" fillId="0" borderId="11" xfId="7" applyFont="1" applyBorder="1" applyAlignment="1" applyProtection="1">
      <alignment horizontal="center"/>
    </xf>
    <xf numFmtId="37" fontId="8" fillId="0" borderId="6" xfId="7" applyFont="1" applyFill="1" applyBorder="1" applyAlignment="1" applyProtection="1">
      <alignment horizontal="center"/>
    </xf>
    <xf numFmtId="37" fontId="3" fillId="0" borderId="5" xfId="7" applyFont="1" applyBorder="1" applyAlignment="1" applyProtection="1">
      <alignment horizontal="right"/>
    </xf>
    <xf numFmtId="37" fontId="8" fillId="0" borderId="9" xfId="7" applyFont="1" applyBorder="1"/>
    <xf numFmtId="37" fontId="8" fillId="0" borderId="4" xfId="7" applyFont="1" applyBorder="1"/>
    <xf numFmtId="37" fontId="8" fillId="0" borderId="4" xfId="7" applyFont="1" applyBorder="1" applyAlignment="1">
      <alignment horizontal="left"/>
    </xf>
    <xf numFmtId="37" fontId="8" fillId="0" borderId="5" xfId="7" applyFont="1" applyBorder="1"/>
    <xf numFmtId="37" fontId="8" fillId="0" borderId="10" xfId="7" applyFont="1" applyBorder="1"/>
    <xf numFmtId="37" fontId="2" fillId="0" borderId="0" xfId="7" applyFont="1" applyBorder="1" applyAlignment="1" applyProtection="1">
      <alignment horizontal="right"/>
    </xf>
    <xf numFmtId="37" fontId="8" fillId="0" borderId="4" xfId="7" applyFont="1" applyBorder="1" applyAlignment="1" applyProtection="1">
      <alignment horizontal="left"/>
    </xf>
    <xf numFmtId="14" fontId="8" fillId="0" borderId="4" xfId="7" applyNumberFormat="1" applyFont="1" applyBorder="1" applyProtection="1"/>
    <xf numFmtId="14" fontId="8" fillId="0" borderId="4" xfId="7" quotePrefix="1" applyNumberFormat="1" applyFont="1" applyBorder="1" applyAlignment="1" applyProtection="1">
      <alignment horizontal="right"/>
    </xf>
    <xf numFmtId="0" fontId="8" fillId="0" borderId="14" xfId="7" quotePrefix="1" applyNumberFormat="1" applyFont="1" applyBorder="1" applyAlignment="1" applyProtection="1">
      <alignment horizontal="left"/>
    </xf>
    <xf numFmtId="14" fontId="8" fillId="0" borderId="5" xfId="7" quotePrefix="1" applyNumberFormat="1" applyFont="1" applyBorder="1" applyAlignment="1" applyProtection="1">
      <alignment horizontal="right"/>
    </xf>
    <xf numFmtId="14" fontId="6" fillId="0" borderId="0" xfId="7" quotePrefix="1" applyNumberFormat="1" applyFont="1" applyBorder="1" applyAlignment="1" applyProtection="1">
      <alignment horizontal="right"/>
    </xf>
    <xf numFmtId="42" fontId="8" fillId="0" borderId="4" xfId="7" applyNumberFormat="1" applyFont="1" applyBorder="1" applyProtection="1"/>
    <xf numFmtId="42" fontId="8" fillId="0" borderId="10" xfId="7" applyNumberFormat="1" applyFont="1" applyBorder="1" applyProtection="1"/>
    <xf numFmtId="37" fontId="8" fillId="0" borderId="15" xfId="7" applyFont="1" applyBorder="1" applyAlignment="1" applyProtection="1">
      <alignment horizontal="left"/>
    </xf>
    <xf numFmtId="37" fontId="2" fillId="0" borderId="16" xfId="7" applyFont="1" applyBorder="1" applyAlignment="1" applyProtection="1">
      <alignment horizontal="right"/>
    </xf>
    <xf numFmtId="14" fontId="8" fillId="0" borderId="15" xfId="7" applyNumberFormat="1" applyFont="1" applyBorder="1" applyProtection="1"/>
    <xf numFmtId="14" fontId="8" fillId="0" borderId="15" xfId="7" quotePrefix="1" applyNumberFormat="1" applyFont="1" applyBorder="1" applyAlignment="1" applyProtection="1">
      <alignment horizontal="right"/>
    </xf>
    <xf numFmtId="0" fontId="8" fillId="0" borderId="15" xfId="7" quotePrefix="1" applyNumberFormat="1" applyFont="1" applyBorder="1" applyAlignment="1" applyProtection="1">
      <alignment horizontal="left"/>
    </xf>
    <xf numFmtId="14" fontId="8" fillId="0" borderId="17" xfId="7" applyNumberFormat="1" applyFont="1" applyBorder="1" applyAlignment="1" applyProtection="1">
      <alignment horizontal="right"/>
    </xf>
    <xf numFmtId="14" fontId="6" fillId="0" borderId="0" xfId="7" applyNumberFormat="1" applyFont="1" applyBorder="1" applyAlignment="1" applyProtection="1">
      <alignment horizontal="right"/>
    </xf>
    <xf numFmtId="41" fontId="8" fillId="0" borderId="15" xfId="7" applyNumberFormat="1" applyFont="1" applyBorder="1" applyProtection="1"/>
    <xf numFmtId="41" fontId="8" fillId="0" borderId="18" xfId="7" applyNumberFormat="1" applyFont="1" applyBorder="1" applyProtection="1"/>
    <xf numFmtId="14" fontId="8" fillId="0" borderId="17" xfId="7" quotePrefix="1" applyNumberFormat="1" applyFont="1" applyBorder="1" applyAlignment="1" applyProtection="1">
      <alignment horizontal="right"/>
    </xf>
    <xf numFmtId="37" fontId="4" fillId="0" borderId="4" xfId="7" applyFont="1" applyBorder="1" applyAlignment="1" applyProtection="1">
      <alignment horizontal="left"/>
    </xf>
    <xf numFmtId="0" fontId="8" fillId="0" borderId="4" xfId="7" quotePrefix="1" applyNumberFormat="1" applyFont="1" applyBorder="1" applyAlignment="1" applyProtection="1">
      <alignment horizontal="left"/>
    </xf>
    <xf numFmtId="14" fontId="6" fillId="0" borderId="5" xfId="7" quotePrefix="1" applyNumberFormat="1" applyFont="1" applyBorder="1" applyAlignment="1" applyProtection="1">
      <alignment horizontal="right"/>
    </xf>
    <xf numFmtId="41" fontId="8" fillId="0" borderId="19" xfId="7" applyNumberFormat="1" applyFont="1" applyFill="1" applyBorder="1" applyProtection="1"/>
    <xf numFmtId="41" fontId="8" fillId="0" borderId="4" xfId="7" applyNumberFormat="1" applyFont="1" applyBorder="1" applyProtection="1"/>
    <xf numFmtId="41" fontId="8" fillId="0" borderId="10" xfId="7" applyNumberFormat="1" applyFont="1" applyBorder="1" applyProtection="1"/>
    <xf numFmtId="37" fontId="3" fillId="0" borderId="3" xfId="7" applyFont="1" applyBorder="1" applyAlignment="1" applyProtection="1">
      <alignment horizontal="right"/>
    </xf>
    <xf numFmtId="37" fontId="8" fillId="0" borderId="1" xfId="7" applyFont="1" applyBorder="1"/>
    <xf numFmtId="0" fontId="8" fillId="0" borderId="1" xfId="7" applyNumberFormat="1" applyFont="1" applyBorder="1" applyAlignment="1">
      <alignment horizontal="left"/>
    </xf>
    <xf numFmtId="37" fontId="8" fillId="0" borderId="2" xfId="7" applyFont="1" applyBorder="1"/>
    <xf numFmtId="41" fontId="8" fillId="0" borderId="1" xfId="7" applyNumberFormat="1" applyFont="1" applyBorder="1"/>
    <xf numFmtId="41" fontId="8" fillId="0" borderId="9" xfId="7" applyNumberFormat="1" applyFont="1" applyBorder="1"/>
    <xf numFmtId="0" fontId="8" fillId="0" borderId="4" xfId="7" applyNumberFormat="1" applyFont="1" applyBorder="1" applyAlignment="1">
      <alignment horizontal="left"/>
    </xf>
    <xf numFmtId="41" fontId="8" fillId="0" borderId="4" xfId="7" applyNumberFormat="1" applyFont="1" applyBorder="1"/>
    <xf numFmtId="41" fontId="8" fillId="0" borderId="10" xfId="7" applyNumberFormat="1" applyFont="1" applyBorder="1"/>
    <xf numFmtId="37" fontId="2" fillId="0" borderId="5" xfId="7" applyFont="1" applyFill="1" applyBorder="1" applyAlignment="1" applyProtection="1">
      <alignment horizontal="right"/>
    </xf>
    <xf numFmtId="14" fontId="8" fillId="0" borderId="4" xfId="7" applyNumberFormat="1" applyFont="1" applyFill="1" applyBorder="1" applyProtection="1"/>
    <xf numFmtId="14" fontId="8" fillId="0" borderId="4" xfId="7" quotePrefix="1" applyNumberFormat="1" applyFont="1" applyFill="1" applyBorder="1" applyAlignment="1" applyProtection="1">
      <alignment horizontal="right"/>
    </xf>
    <xf numFmtId="0" fontId="8" fillId="0" borderId="4" xfId="7" applyNumberFormat="1" applyFont="1" applyFill="1" applyBorder="1" applyAlignment="1" applyProtection="1">
      <alignment horizontal="left"/>
    </xf>
    <xf numFmtId="14" fontId="8" fillId="0" borderId="5" xfId="7" quotePrefix="1" applyNumberFormat="1" applyFont="1" applyFill="1" applyBorder="1" applyAlignment="1" applyProtection="1">
      <alignment horizontal="right"/>
    </xf>
    <xf numFmtId="14" fontId="6" fillId="0" borderId="0" xfId="7" quotePrefix="1" applyNumberFormat="1" applyFont="1" applyFill="1" applyBorder="1" applyAlignment="1" applyProtection="1">
      <alignment horizontal="right"/>
    </xf>
    <xf numFmtId="41" fontId="8" fillId="0" borderId="4" xfId="7" applyNumberFormat="1" applyFont="1" applyFill="1" applyBorder="1" applyProtection="1"/>
    <xf numFmtId="37" fontId="8" fillId="0" borderId="4" xfId="7" quotePrefix="1" applyFont="1" applyBorder="1" applyAlignment="1" applyProtection="1">
      <alignment horizontal="left"/>
    </xf>
    <xf numFmtId="0" fontId="8" fillId="0" borderId="4" xfId="7" applyNumberFormat="1" applyFont="1" applyBorder="1" applyAlignment="1" applyProtection="1">
      <alignment horizontal="left"/>
    </xf>
    <xf numFmtId="14" fontId="8" fillId="0" borderId="5" xfId="7" applyNumberFormat="1" applyFont="1" applyBorder="1"/>
    <xf numFmtId="14" fontId="6" fillId="0" borderId="0" xfId="7" applyNumberFormat="1" applyFont="1" applyBorder="1"/>
    <xf numFmtId="37" fontId="8" fillId="0" borderId="6" xfId="7" applyFont="1" applyBorder="1" applyAlignment="1" applyProtection="1">
      <alignment horizontal="left"/>
    </xf>
    <xf numFmtId="166" fontId="8" fillId="0" borderId="1" xfId="7" applyNumberFormat="1" applyFont="1" applyBorder="1" applyProtection="1"/>
    <xf numFmtId="167" fontId="8" fillId="0" borderId="1" xfId="7" applyNumberFormat="1" applyFont="1" applyBorder="1" applyProtection="1"/>
    <xf numFmtId="0" fontId="8" fillId="0" borderId="1" xfId="7" applyNumberFormat="1" applyFont="1" applyBorder="1" applyAlignment="1" applyProtection="1">
      <alignment horizontal="left"/>
    </xf>
    <xf numFmtId="41" fontId="8" fillId="0" borderId="1" xfId="7" applyNumberFormat="1" applyFont="1" applyBorder="1" applyAlignment="1" applyProtection="1">
      <alignment horizontal="fill"/>
    </xf>
    <xf numFmtId="41" fontId="8" fillId="0" borderId="9" xfId="7" applyNumberFormat="1" applyFont="1" applyBorder="1" applyAlignment="1" applyProtection="1">
      <alignment horizontal="fill"/>
    </xf>
    <xf numFmtId="37" fontId="2" fillId="0" borderId="5" xfId="7" applyFont="1" applyBorder="1" applyAlignment="1" applyProtection="1">
      <alignment horizontal="right"/>
    </xf>
    <xf numFmtId="14" fontId="8" fillId="0" borderId="4" xfId="7" applyNumberFormat="1" applyFont="1" applyBorder="1" applyAlignment="1" applyProtection="1">
      <alignment horizontal="right"/>
    </xf>
    <xf numFmtId="41" fontId="8" fillId="0" borderId="4" xfId="1" applyNumberFormat="1" applyFont="1" applyBorder="1" applyProtection="1"/>
    <xf numFmtId="41" fontId="8" fillId="0" borderId="10" xfId="1" applyNumberFormat="1" applyFont="1" applyBorder="1" applyProtection="1"/>
    <xf numFmtId="166" fontId="8" fillId="0" borderId="4" xfId="7" applyNumberFormat="1" applyFont="1" applyBorder="1" applyProtection="1"/>
    <xf numFmtId="167" fontId="8" fillId="0" borderId="4" xfId="7" applyNumberFormat="1" applyFont="1" applyBorder="1" applyProtection="1"/>
    <xf numFmtId="41" fontId="8" fillId="0" borderId="19" xfId="7" applyNumberFormat="1" applyFont="1" applyBorder="1" applyProtection="1"/>
    <xf numFmtId="14" fontId="8" fillId="0" borderId="18" xfId="7" applyNumberFormat="1" applyFont="1" applyBorder="1" applyAlignment="1" applyProtection="1">
      <alignment horizontal="right"/>
    </xf>
    <xf numFmtId="0" fontId="8" fillId="0" borderId="15" xfId="7" applyNumberFormat="1" applyFont="1" applyBorder="1" applyAlignment="1" applyProtection="1">
      <alignment horizontal="left"/>
    </xf>
    <xf numFmtId="14" fontId="8" fillId="0" borderId="17" xfId="7" applyNumberFormat="1" applyFont="1" applyBorder="1"/>
    <xf numFmtId="37" fontId="8" fillId="0" borderId="15" xfId="7" applyFont="1" applyBorder="1"/>
    <xf numFmtId="14" fontId="6" fillId="0" borderId="5" xfId="7" applyNumberFormat="1" applyFont="1" applyBorder="1"/>
    <xf numFmtId="14" fontId="8" fillId="0" borderId="4" xfId="7" applyNumberFormat="1" applyFont="1" applyBorder="1"/>
    <xf numFmtId="41" fontId="8" fillId="0" borderId="4" xfId="7" applyNumberFormat="1" applyFont="1" applyFill="1" applyBorder="1" applyAlignment="1" applyProtection="1"/>
    <xf numFmtId="41" fontId="8" fillId="0" borderId="14" xfId="7" applyNumberFormat="1" applyFont="1" applyFill="1" applyBorder="1" applyAlignment="1" applyProtection="1">
      <alignment horizontal="fill"/>
    </xf>
    <xf numFmtId="41" fontId="8" fillId="0" borderId="19" xfId="7" applyNumberFormat="1" applyFont="1" applyFill="1" applyBorder="1" applyAlignment="1" applyProtection="1">
      <alignment horizontal="fill"/>
    </xf>
    <xf numFmtId="14" fontId="8" fillId="0" borderId="15" xfId="7" applyNumberFormat="1" applyFont="1" applyBorder="1"/>
    <xf numFmtId="41" fontId="8" fillId="0" borderId="4" xfId="7" applyNumberFormat="1" applyFont="1" applyBorder="1" applyAlignment="1" applyProtection="1">
      <alignment horizontal="fill"/>
    </xf>
    <xf numFmtId="41" fontId="8" fillId="0" borderId="10" xfId="7" applyNumberFormat="1" applyFont="1" applyBorder="1" applyAlignment="1" applyProtection="1">
      <alignment horizontal="fill"/>
    </xf>
    <xf numFmtId="37" fontId="3" fillId="0" borderId="3" xfId="7" quotePrefix="1" applyFont="1" applyBorder="1" applyAlignment="1" applyProtection="1">
      <alignment horizontal="right"/>
    </xf>
    <xf numFmtId="14" fontId="8" fillId="0" borderId="20" xfId="7" quotePrefix="1" applyNumberFormat="1" applyFont="1" applyBorder="1" applyAlignment="1" applyProtection="1">
      <alignment horizontal="right"/>
    </xf>
    <xf numFmtId="14" fontId="8" fillId="0" borderId="15" xfId="7" applyNumberFormat="1" applyFont="1" applyBorder="1" applyAlignment="1" applyProtection="1">
      <alignment horizontal="right"/>
    </xf>
    <xf numFmtId="41" fontId="8" fillId="0" borderId="14" xfId="7" applyNumberFormat="1" applyFont="1" applyBorder="1" applyProtection="1"/>
    <xf numFmtId="37" fontId="2" fillId="0" borderId="21" xfId="7" applyFont="1" applyBorder="1" applyAlignment="1" applyProtection="1">
      <alignment horizontal="right"/>
    </xf>
    <xf numFmtId="41" fontId="8" fillId="0" borderId="22" xfId="7" applyNumberFormat="1" applyFont="1" applyBorder="1" applyProtection="1"/>
    <xf numFmtId="37" fontId="2" fillId="0" borderId="20" xfId="7" applyFont="1" applyBorder="1" applyAlignment="1" applyProtection="1">
      <alignment horizontal="right"/>
    </xf>
    <xf numFmtId="37" fontId="8" fillId="0" borderId="23" xfId="7" applyFont="1" applyBorder="1"/>
    <xf numFmtId="37" fontId="2" fillId="0" borderId="24" xfId="7" applyFont="1" applyBorder="1" applyAlignment="1" applyProtection="1">
      <alignment horizontal="right"/>
    </xf>
    <xf numFmtId="14" fontId="8" fillId="0" borderId="23" xfId="7" applyNumberFormat="1" applyFont="1" applyBorder="1" applyProtection="1"/>
    <xf numFmtId="14" fontId="8" fillId="0" borderId="23" xfId="7" applyNumberFormat="1" applyFont="1" applyBorder="1"/>
    <xf numFmtId="14" fontId="8" fillId="0" borderId="23" xfId="7" applyNumberFormat="1" applyFont="1" applyBorder="1" applyAlignment="1" applyProtection="1">
      <alignment horizontal="right"/>
    </xf>
    <xf numFmtId="0" fontId="8" fillId="0" borderId="23" xfId="7" applyNumberFormat="1" applyFont="1" applyFill="1" applyBorder="1" applyAlignment="1" applyProtection="1">
      <alignment horizontal="left"/>
    </xf>
    <xf numFmtId="14" fontId="8" fillId="0" borderId="25" xfId="7" applyNumberFormat="1" applyFont="1" applyFill="1" applyBorder="1" applyAlignment="1" applyProtection="1">
      <alignment horizontal="right"/>
    </xf>
    <xf numFmtId="41" fontId="8" fillId="0" borderId="23" xfId="7" applyNumberFormat="1" applyFont="1" applyBorder="1" applyProtection="1"/>
    <xf numFmtId="41" fontId="8" fillId="0" borderId="26" xfId="7" applyNumberFormat="1" applyFont="1" applyBorder="1" applyProtection="1"/>
    <xf numFmtId="37" fontId="3" fillId="0" borderId="2" xfId="7" quotePrefix="1" applyFont="1" applyBorder="1" applyAlignment="1" applyProtection="1">
      <alignment horizontal="right"/>
    </xf>
    <xf numFmtId="166" fontId="8" fillId="0" borderId="9" xfId="7" applyNumberFormat="1" applyFont="1" applyBorder="1" applyProtection="1"/>
    <xf numFmtId="167" fontId="8" fillId="0" borderId="9" xfId="7" applyNumberFormat="1" applyFont="1" applyBorder="1" applyProtection="1"/>
    <xf numFmtId="0" fontId="8" fillId="0" borderId="3" xfId="7" applyNumberFormat="1" applyFont="1" applyBorder="1" applyAlignment="1" applyProtection="1">
      <alignment horizontal="left"/>
    </xf>
    <xf numFmtId="14" fontId="8" fillId="0" borderId="5" xfId="7" applyNumberFormat="1" applyFont="1" applyBorder="1" applyProtection="1"/>
    <xf numFmtId="14" fontId="8" fillId="0" borderId="10" xfId="7" applyNumberFormat="1" applyFont="1" applyBorder="1" applyAlignment="1" applyProtection="1">
      <alignment horizontal="right"/>
    </xf>
    <xf numFmtId="0" fontId="8" fillId="0" borderId="0" xfId="7" applyNumberFormat="1" applyFont="1" applyBorder="1" applyAlignment="1" applyProtection="1">
      <alignment horizontal="left"/>
    </xf>
    <xf numFmtId="14" fontId="8" fillId="0" borderId="5" xfId="7" applyNumberFormat="1" applyFont="1" applyBorder="1" applyAlignment="1" applyProtection="1">
      <alignment horizontal="right"/>
    </xf>
    <xf numFmtId="14" fontId="6" fillId="0" borderId="5" xfId="7" applyNumberFormat="1" applyFont="1" applyBorder="1" applyAlignment="1" applyProtection="1">
      <alignment horizontal="right"/>
    </xf>
    <xf numFmtId="14" fontId="8" fillId="0" borderId="0" xfId="7" applyNumberFormat="1" applyFont="1" applyBorder="1" applyProtection="1"/>
    <xf numFmtId="14" fontId="8" fillId="0" borderId="20" xfId="7" applyNumberFormat="1" applyFont="1" applyFill="1" applyBorder="1" applyAlignment="1" applyProtection="1">
      <alignment horizontal="right"/>
    </xf>
    <xf numFmtId="14" fontId="6" fillId="0" borderId="5" xfId="7" applyNumberFormat="1" applyFont="1" applyFill="1" applyBorder="1" applyAlignment="1" applyProtection="1">
      <alignment horizontal="right"/>
    </xf>
    <xf numFmtId="37" fontId="8" fillId="0" borderId="27" xfId="7" applyFont="1" applyBorder="1"/>
    <xf numFmtId="14" fontId="8" fillId="0" borderId="28" xfId="7" applyNumberFormat="1" applyFont="1" applyBorder="1" applyProtection="1"/>
    <xf numFmtId="14" fontId="8" fillId="0" borderId="22" xfId="7" applyNumberFormat="1" applyFont="1" applyBorder="1" applyAlignment="1" applyProtection="1">
      <alignment horizontal="right"/>
    </xf>
    <xf numFmtId="14" fontId="8" fillId="0" borderId="21" xfId="7" applyNumberFormat="1" applyFont="1" applyBorder="1" applyAlignment="1" applyProtection="1">
      <alignment horizontal="right"/>
    </xf>
    <xf numFmtId="37" fontId="2" fillId="0" borderId="17" xfId="7" applyFont="1" applyBorder="1" applyAlignment="1" applyProtection="1">
      <alignment horizontal="right"/>
    </xf>
    <xf numFmtId="14" fontId="8" fillId="0" borderId="16" xfId="7" applyNumberFormat="1" applyFont="1" applyBorder="1" applyProtection="1"/>
    <xf numFmtId="37" fontId="8" fillId="0" borderId="14" xfId="7" applyFont="1" applyBorder="1"/>
    <xf numFmtId="14" fontId="8" fillId="0" borderId="29" xfId="7" applyNumberFormat="1" applyFont="1" applyBorder="1" applyProtection="1"/>
    <xf numFmtId="14" fontId="8" fillId="0" borderId="19" xfId="7" applyNumberFormat="1" applyFont="1" applyBorder="1" applyAlignment="1" applyProtection="1">
      <alignment horizontal="right"/>
    </xf>
    <xf numFmtId="0" fontId="8" fillId="0" borderId="29" xfId="7" applyNumberFormat="1" applyFont="1" applyBorder="1" applyAlignment="1" applyProtection="1">
      <alignment horizontal="left"/>
    </xf>
    <xf numFmtId="14" fontId="8" fillId="0" borderId="20" xfId="7" applyNumberFormat="1" applyFont="1" applyBorder="1" applyAlignment="1" applyProtection="1">
      <alignment horizontal="right"/>
    </xf>
    <xf numFmtId="14" fontId="8" fillId="0" borderId="17" xfId="7" applyNumberFormat="1" applyFont="1" applyBorder="1" applyProtection="1"/>
    <xf numFmtId="14" fontId="8" fillId="0" borderId="21" xfId="7" applyNumberFormat="1" applyFont="1" applyBorder="1" applyProtection="1"/>
    <xf numFmtId="14" fontId="8" fillId="0" borderId="20" xfId="7" applyNumberFormat="1" applyFont="1" applyBorder="1" applyProtection="1"/>
    <xf numFmtId="0" fontId="8" fillId="0" borderId="27" xfId="7" applyNumberFormat="1" applyFont="1" applyFill="1" applyBorder="1" applyAlignment="1" applyProtection="1">
      <alignment horizontal="left"/>
    </xf>
    <xf numFmtId="14" fontId="8" fillId="0" borderId="21" xfId="7" applyNumberFormat="1" applyFont="1" applyFill="1" applyBorder="1" applyAlignment="1" applyProtection="1">
      <alignment horizontal="right"/>
    </xf>
    <xf numFmtId="14" fontId="8" fillId="0" borderId="17" xfId="7" applyNumberFormat="1" applyFont="1" applyFill="1" applyBorder="1" applyAlignment="1" applyProtection="1">
      <alignment horizontal="right"/>
    </xf>
    <xf numFmtId="37" fontId="3" fillId="0" borderId="2" xfId="7" applyFont="1" applyBorder="1" applyAlignment="1" applyProtection="1">
      <alignment horizontal="right"/>
    </xf>
    <xf numFmtId="14" fontId="8" fillId="0" borderId="3" xfId="7" applyNumberFormat="1" applyFont="1" applyBorder="1" applyProtection="1"/>
    <xf numFmtId="14" fontId="8" fillId="0" borderId="9" xfId="7" applyNumberFormat="1" applyFont="1" applyBorder="1" applyAlignment="1" applyProtection="1">
      <alignment horizontal="right"/>
    </xf>
    <xf numFmtId="14" fontId="8" fillId="0" borderId="2" xfId="7" applyNumberFormat="1" applyFont="1" applyBorder="1" applyAlignment="1" applyProtection="1">
      <alignment horizontal="right"/>
    </xf>
    <xf numFmtId="41" fontId="8" fillId="0" borderId="9" xfId="7" applyNumberFormat="1" applyFont="1" applyBorder="1" applyProtection="1"/>
    <xf numFmtId="14" fontId="8" fillId="0" borderId="0" xfId="7" applyNumberFormat="1" applyFont="1" applyFill="1" applyBorder="1" applyAlignment="1" applyProtection="1">
      <alignment horizontal="right"/>
    </xf>
    <xf numFmtId="0" fontId="8" fillId="0" borderId="14" xfId="7" applyNumberFormat="1" applyFont="1" applyFill="1" applyBorder="1" applyAlignment="1" applyProtection="1">
      <alignment horizontal="left"/>
    </xf>
    <xf numFmtId="14" fontId="8" fillId="0" borderId="5" xfId="7" applyNumberFormat="1" applyFont="1" applyFill="1" applyBorder="1" applyAlignment="1" applyProtection="1">
      <alignment horizontal="right"/>
    </xf>
    <xf numFmtId="37" fontId="8" fillId="0" borderId="27" xfId="7" applyFont="1" applyBorder="1" applyAlignment="1" applyProtection="1">
      <alignment horizontal="left"/>
    </xf>
    <xf numFmtId="37" fontId="8" fillId="0" borderId="27" xfId="7" quotePrefix="1" applyFont="1" applyBorder="1" applyAlignment="1" applyProtection="1">
      <alignment horizontal="left"/>
    </xf>
    <xf numFmtId="0" fontId="8" fillId="0" borderId="15" xfId="7" applyNumberFormat="1" applyFont="1" applyFill="1" applyBorder="1" applyAlignment="1" applyProtection="1">
      <alignment horizontal="left"/>
    </xf>
    <xf numFmtId="41" fontId="8" fillId="0" borderId="18" xfId="7" applyNumberFormat="1" applyFont="1" applyBorder="1" applyAlignment="1" applyProtection="1">
      <alignment horizontal="left"/>
    </xf>
    <xf numFmtId="37" fontId="8" fillId="0" borderId="3" xfId="7" applyFont="1" applyBorder="1"/>
    <xf numFmtId="37" fontId="2" fillId="0" borderId="3" xfId="7" applyFont="1" applyBorder="1" applyAlignment="1" applyProtection="1">
      <alignment horizontal="right"/>
    </xf>
    <xf numFmtId="14" fontId="8" fillId="0" borderId="3" xfId="7" applyNumberFormat="1" applyFont="1" applyBorder="1" applyAlignment="1" applyProtection="1">
      <alignment horizontal="right"/>
    </xf>
    <xf numFmtId="41" fontId="8" fillId="0" borderId="12" xfId="7" applyNumberFormat="1" applyFont="1" applyBorder="1" applyProtection="1"/>
    <xf numFmtId="37" fontId="13" fillId="0" borderId="0" xfId="7" applyFont="1" applyBorder="1" applyAlignment="1" applyProtection="1">
      <alignment horizontal="right"/>
    </xf>
    <xf numFmtId="166" fontId="8" fillId="0" borderId="0" xfId="7" applyNumberFormat="1" applyFont="1" applyBorder="1" applyProtection="1"/>
    <xf numFmtId="0" fontId="13" fillId="0" borderId="0" xfId="7" applyNumberFormat="1" applyFont="1" applyBorder="1" applyAlignment="1" applyProtection="1">
      <alignment horizontal="left"/>
    </xf>
    <xf numFmtId="37" fontId="6" fillId="0" borderId="5" xfId="7" applyFont="1" applyBorder="1"/>
    <xf numFmtId="42" fontId="8" fillId="0" borderId="9" xfId="1" applyNumberFormat="1" applyFont="1" applyBorder="1" applyProtection="1"/>
    <xf numFmtId="37" fontId="3" fillId="0" borderId="0" xfId="7" applyFont="1" applyBorder="1" applyAlignment="1" applyProtection="1">
      <alignment horizontal="right"/>
    </xf>
    <xf numFmtId="167" fontId="8" fillId="0" borderId="0" xfId="7" applyNumberFormat="1" applyFont="1" applyBorder="1" applyProtection="1"/>
    <xf numFmtId="42" fontId="8" fillId="0" borderId="4" xfId="7" applyNumberFormat="1" applyFont="1" applyBorder="1" applyAlignment="1" applyProtection="1">
      <alignment horizontal="fill"/>
    </xf>
    <xf numFmtId="42" fontId="8" fillId="0" borderId="10" xfId="7" applyNumberFormat="1" applyFont="1" applyBorder="1" applyAlignment="1" applyProtection="1">
      <alignment horizontal="fill"/>
    </xf>
    <xf numFmtId="37" fontId="3" fillId="0" borderId="0" xfId="7" applyFont="1" applyBorder="1" applyAlignment="1">
      <alignment horizontal="right"/>
    </xf>
    <xf numFmtId="0" fontId="8" fillId="0" borderId="0" xfId="7" applyNumberFormat="1" applyFont="1" applyBorder="1" applyAlignment="1">
      <alignment horizontal="left"/>
    </xf>
    <xf numFmtId="42" fontId="8" fillId="0" borderId="6" xfId="7" applyNumberFormat="1" applyFont="1" applyBorder="1"/>
    <xf numFmtId="42" fontId="8" fillId="0" borderId="6" xfId="7" applyNumberFormat="1" applyFont="1" applyBorder="1" applyProtection="1"/>
    <xf numFmtId="42" fontId="8" fillId="0" borderId="11" xfId="7" applyNumberFormat="1" applyFont="1" applyBorder="1" applyProtection="1"/>
    <xf numFmtId="37" fontId="13" fillId="0" borderId="0" xfId="7" quotePrefix="1" applyFont="1" applyBorder="1" applyAlignment="1" applyProtection="1">
      <alignment horizontal="right"/>
    </xf>
    <xf numFmtId="0" fontId="13" fillId="0" borderId="0" xfId="7" quotePrefix="1" applyNumberFormat="1" applyFont="1" applyBorder="1" applyAlignment="1" applyProtection="1">
      <alignment horizontal="left"/>
    </xf>
    <xf numFmtId="42" fontId="8" fillId="0" borderId="30" xfId="7" applyNumberFormat="1" applyFont="1" applyFill="1" applyBorder="1" applyProtection="1"/>
    <xf numFmtId="42" fontId="8" fillId="0" borderId="30" xfId="7" applyNumberFormat="1" applyFont="1" applyBorder="1" applyProtection="1"/>
    <xf numFmtId="41" fontId="8" fillId="0" borderId="0" xfId="7" applyNumberFormat="1" applyFont="1" applyBorder="1" applyAlignment="1" applyProtection="1">
      <alignment horizontal="center" vertical="center"/>
    </xf>
    <xf numFmtId="41" fontId="8" fillId="0" borderId="0" xfId="7" applyNumberFormat="1" applyFont="1" applyBorder="1" applyAlignment="1" applyProtection="1">
      <alignment horizontal="fill"/>
    </xf>
    <xf numFmtId="41" fontId="8" fillId="0" borderId="0" xfId="7" applyNumberFormat="1" applyFont="1"/>
    <xf numFmtId="37" fontId="8" fillId="0" borderId="0" xfId="7" applyFont="1" applyAlignment="1" applyProtection="1">
      <alignment horizontal="left"/>
    </xf>
    <xf numFmtId="0" fontId="8" fillId="0" borderId="0" xfId="7" applyNumberFormat="1" applyFont="1" applyAlignment="1">
      <alignment horizontal="left"/>
    </xf>
    <xf numFmtId="39" fontId="8" fillId="0" borderId="0" xfId="7" applyNumberFormat="1" applyFont="1"/>
    <xf numFmtId="37" fontId="8" fillId="0" borderId="0" xfId="7" quotePrefix="1" applyFont="1" applyAlignment="1" applyProtection="1">
      <alignment horizontal="left"/>
    </xf>
    <xf numFmtId="37" fontId="13" fillId="0" borderId="0" xfId="7" applyFont="1" applyAlignment="1" applyProtection="1">
      <alignment horizontal="left"/>
    </xf>
    <xf numFmtId="37" fontId="8" fillId="0" borderId="8" xfId="7" applyFont="1" applyBorder="1" applyAlignment="1" applyProtection="1">
      <alignment horizontal="fill"/>
    </xf>
    <xf numFmtId="37" fontId="8" fillId="0" borderId="5" xfId="7" applyFont="1" applyBorder="1" applyAlignment="1" applyProtection="1">
      <alignment horizontal="left"/>
    </xf>
    <xf numFmtId="37" fontId="8" fillId="0" borderId="8" xfId="7" applyFont="1" applyBorder="1" applyAlignment="1" applyProtection="1">
      <alignment horizontal="center"/>
    </xf>
    <xf numFmtId="37" fontId="8" fillId="0" borderId="8" xfId="7" quotePrefix="1" applyFont="1" applyBorder="1" applyAlignment="1" applyProtection="1">
      <alignment horizontal="center"/>
    </xf>
    <xf numFmtId="37" fontId="8" fillId="0" borderId="0" xfId="7" quotePrefix="1" applyFont="1" applyBorder="1" applyAlignment="1" applyProtection="1">
      <alignment horizontal="center"/>
    </xf>
    <xf numFmtId="37" fontId="14" fillId="0" borderId="0" xfId="7" applyFont="1"/>
    <xf numFmtId="37" fontId="8" fillId="0" borderId="0" xfId="7" applyFont="1" applyAlignment="1" applyProtection="1">
      <alignment horizontal="fill"/>
    </xf>
    <xf numFmtId="42" fontId="8" fillId="0" borderId="0" xfId="7" applyNumberFormat="1" applyFont="1" applyProtection="1"/>
    <xf numFmtId="5" fontId="8" fillId="0" borderId="0" xfId="7" applyNumberFormat="1" applyFont="1" applyProtection="1"/>
    <xf numFmtId="41" fontId="8" fillId="0" borderId="0" xfId="7" applyNumberFormat="1" applyFont="1" applyProtection="1"/>
    <xf numFmtId="37" fontId="8" fillId="0" borderId="0" xfId="7" applyNumberFormat="1" applyFont="1" applyProtection="1"/>
    <xf numFmtId="37" fontId="8" fillId="0" borderId="0" xfId="7" quotePrefix="1" applyFont="1" applyFill="1" applyAlignment="1" applyProtection="1">
      <alignment horizontal="left"/>
    </xf>
    <xf numFmtId="41" fontId="8" fillId="0" borderId="0" xfId="7" applyNumberFormat="1" applyFont="1" applyFill="1" applyProtection="1"/>
    <xf numFmtId="37" fontId="8" fillId="0" borderId="0" xfId="7" applyNumberFormat="1" applyFont="1" applyFill="1" applyProtection="1"/>
    <xf numFmtId="5" fontId="8" fillId="0" borderId="0" xfId="7" applyNumberFormat="1" applyFont="1" applyAlignment="1" applyProtection="1">
      <alignment horizontal="fill"/>
    </xf>
    <xf numFmtId="5" fontId="8" fillId="0" borderId="8" xfId="7" applyNumberFormat="1" applyFont="1" applyBorder="1" applyAlignment="1" applyProtection="1">
      <alignment horizontal="fill"/>
    </xf>
    <xf numFmtId="5" fontId="8" fillId="0" borderId="0" xfId="7" applyNumberFormat="1" applyFont="1" applyBorder="1" applyAlignment="1" applyProtection="1">
      <alignment horizontal="fill"/>
    </xf>
    <xf numFmtId="5" fontId="8" fillId="0" borderId="3" xfId="7" applyNumberFormat="1" applyFont="1" applyBorder="1" applyProtection="1"/>
    <xf numFmtId="37" fontId="8" fillId="0" borderId="32" xfId="7" applyFont="1" applyBorder="1" applyAlignment="1" applyProtection="1">
      <alignment horizontal="fill"/>
    </xf>
    <xf numFmtId="37" fontId="8" fillId="0" borderId="0" xfId="7" applyFont="1" applyBorder="1" applyAlignment="1" applyProtection="1">
      <alignment horizontal="fill"/>
    </xf>
    <xf numFmtId="37" fontId="8" fillId="0" borderId="7" xfId="7" applyFont="1" applyBorder="1" applyAlignment="1" applyProtection="1">
      <alignment horizontal="left"/>
    </xf>
    <xf numFmtId="37" fontId="8" fillId="0" borderId="3" xfId="7" applyFont="1" applyBorder="1" applyAlignment="1" applyProtection="1">
      <alignment horizontal="left"/>
    </xf>
    <xf numFmtId="37" fontId="8" fillId="0" borderId="0" xfId="7" applyFont="1" applyBorder="1" applyAlignment="1" applyProtection="1">
      <alignment horizontal="left"/>
    </xf>
    <xf numFmtId="37" fontId="8" fillId="0" borderId="0" xfId="7" applyFont="1" applyBorder="1" applyAlignment="1">
      <alignment horizontal="left"/>
    </xf>
    <xf numFmtId="37" fontId="8" fillId="0" borderId="8" xfId="7" applyFont="1" applyBorder="1" applyAlignment="1" applyProtection="1">
      <alignment horizontal="left"/>
    </xf>
    <xf numFmtId="37" fontId="8" fillId="0" borderId="1" xfId="7" applyFont="1" applyBorder="1" applyAlignment="1" applyProtection="1">
      <alignment horizontal="left"/>
    </xf>
    <xf numFmtId="37" fontId="8" fillId="0" borderId="2" xfId="7" applyFont="1" applyBorder="1" applyAlignment="1" applyProtection="1">
      <alignment horizontal="left"/>
    </xf>
    <xf numFmtId="37" fontId="8" fillId="0" borderId="0" xfId="7" applyFont="1" applyBorder="1" applyAlignment="1" applyProtection="1">
      <alignment horizontal="center"/>
    </xf>
    <xf numFmtId="37" fontId="8" fillId="0" borderId="8" xfId="7" applyFont="1" applyBorder="1" applyAlignment="1">
      <alignment horizontal="center"/>
    </xf>
    <xf numFmtId="37" fontId="8" fillId="0" borderId="0" xfId="7" applyFont="1" applyBorder="1" applyAlignment="1">
      <alignment horizontal="center"/>
    </xf>
    <xf numFmtId="37" fontId="5" fillId="0" borderId="0" xfId="7" applyFont="1" applyAlignment="1">
      <alignment horizontal="right"/>
    </xf>
    <xf numFmtId="41" fontId="5" fillId="0" borderId="0" xfId="7" applyNumberFormat="1" applyFont="1" applyFill="1" applyAlignment="1" applyProtection="1">
      <alignment horizontal="left"/>
    </xf>
    <xf numFmtId="41" fontId="5" fillId="0" borderId="0" xfId="7" applyNumberFormat="1" applyFont="1" applyAlignment="1">
      <alignment horizontal="right"/>
    </xf>
    <xf numFmtId="41" fontId="5" fillId="0" borderId="0" xfId="7" applyNumberFormat="1" applyFont="1" applyAlignment="1" applyProtection="1">
      <alignment horizontal="left"/>
    </xf>
    <xf numFmtId="41" fontId="8" fillId="0" borderId="0" xfId="1" applyNumberFormat="1" applyFont="1" applyFill="1"/>
    <xf numFmtId="41" fontId="5" fillId="0" borderId="0" xfId="1" applyNumberFormat="1" applyFont="1" applyFill="1" applyAlignment="1">
      <alignment horizontal="left"/>
    </xf>
    <xf numFmtId="41" fontId="5" fillId="0" borderId="0" xfId="7" applyNumberFormat="1" applyFont="1" applyFill="1" applyAlignment="1">
      <alignment horizontal="right"/>
    </xf>
    <xf numFmtId="41" fontId="5" fillId="0" borderId="0" xfId="7" applyNumberFormat="1" applyFont="1" applyAlignment="1">
      <alignment horizontal="left"/>
    </xf>
    <xf numFmtId="41" fontId="5" fillId="0" borderId="0" xfId="1" applyNumberFormat="1" applyFont="1" applyFill="1" applyAlignment="1" applyProtection="1">
      <alignment horizontal="right"/>
    </xf>
    <xf numFmtId="41" fontId="8" fillId="0" borderId="0" xfId="1" applyNumberFormat="1" applyFont="1" applyFill="1" applyProtection="1"/>
    <xf numFmtId="41" fontId="8" fillId="0" borderId="13" xfId="7" applyNumberFormat="1" applyFont="1" applyBorder="1" applyProtection="1"/>
    <xf numFmtId="37" fontId="8" fillId="0" borderId="6" xfId="7" applyFont="1" applyBorder="1"/>
    <xf numFmtId="37" fontId="8" fillId="0" borderId="7" xfId="7" applyFont="1" applyBorder="1"/>
    <xf numFmtId="41" fontId="5" fillId="0" borderId="31" xfId="7" applyNumberFormat="1" applyFont="1" applyBorder="1" applyAlignment="1" applyProtection="1">
      <alignment horizontal="right" vertical="top"/>
    </xf>
    <xf numFmtId="37" fontId="8" fillId="0" borderId="0" xfId="9" applyFont="1"/>
    <xf numFmtId="37" fontId="8" fillId="0" borderId="5" xfId="9" applyFont="1" applyBorder="1"/>
    <xf numFmtId="37" fontId="8" fillId="0" borderId="4" xfId="9" applyFont="1" applyBorder="1"/>
    <xf numFmtId="37" fontId="8" fillId="0" borderId="8" xfId="9" applyFont="1" applyBorder="1"/>
    <xf numFmtId="37" fontId="5" fillId="0" borderId="5" xfId="7" applyFont="1" applyBorder="1" applyAlignment="1" applyProtection="1">
      <alignment horizontal="left"/>
    </xf>
    <xf numFmtId="37" fontId="5" fillId="0" borderId="0" xfId="7" applyFont="1" applyAlignment="1">
      <alignment horizontal="center" vertical="top"/>
    </xf>
    <xf numFmtId="37" fontId="5" fillId="0" borderId="0" xfId="7" applyFont="1" applyAlignment="1">
      <alignment horizontal="left" vertical="top"/>
    </xf>
    <xf numFmtId="37" fontId="5" fillId="0" borderId="5" xfId="7" applyFont="1" applyBorder="1" applyAlignment="1">
      <alignment horizontal="left"/>
    </xf>
    <xf numFmtId="41" fontId="8" fillId="0" borderId="15" xfId="7" applyNumberFormat="1" applyFont="1" applyFill="1" applyBorder="1" applyProtection="1"/>
    <xf numFmtId="41" fontId="8" fillId="0" borderId="1" xfId="7" applyNumberFormat="1" applyFont="1" applyFill="1" applyBorder="1"/>
    <xf numFmtId="41" fontId="8" fillId="0" borderId="4" xfId="7" applyNumberFormat="1" applyFont="1" applyFill="1" applyBorder="1"/>
    <xf numFmtId="41" fontId="8" fillId="0" borderId="1" xfId="7" applyNumberFormat="1" applyFont="1" applyFill="1" applyBorder="1" applyAlignment="1" applyProtection="1">
      <alignment horizontal="fill"/>
    </xf>
    <xf numFmtId="41" fontId="8" fillId="0" borderId="10" xfId="7" applyNumberFormat="1" applyFont="1" applyFill="1" applyBorder="1" applyProtection="1"/>
    <xf numFmtId="41" fontId="8" fillId="0" borderId="4" xfId="7" applyNumberFormat="1" applyFont="1" applyFill="1" applyBorder="1" applyAlignment="1" applyProtection="1">
      <alignment horizontal="fill"/>
    </xf>
    <xf numFmtId="41" fontId="8" fillId="0" borderId="18" xfId="7" applyNumberFormat="1" applyFont="1" applyFill="1" applyBorder="1" applyProtection="1"/>
    <xf numFmtId="41" fontId="8" fillId="0" borderId="23" xfId="7" applyNumberFormat="1" applyFont="1" applyFill="1" applyBorder="1" applyProtection="1"/>
    <xf numFmtId="37" fontId="8" fillId="0" borderId="0" xfId="9" applyFont="1" applyAlignment="1">
      <alignment horizontal="left"/>
    </xf>
    <xf numFmtId="37" fontId="8" fillId="0" borderId="0" xfId="9" applyFont="1" applyAlignment="1">
      <alignment horizontal="fill"/>
    </xf>
    <xf numFmtId="37" fontId="8" fillId="0" borderId="5" xfId="9" applyFont="1" applyBorder="1" applyAlignment="1">
      <alignment horizontal="fill"/>
    </xf>
    <xf numFmtId="37" fontId="8" fillId="0" borderId="4" xfId="9" applyFont="1" applyBorder="1" applyAlignment="1">
      <alignment horizontal="center"/>
    </xf>
    <xf numFmtId="164" fontId="8" fillId="0" borderId="0" xfId="9" applyNumberFormat="1" applyFont="1"/>
    <xf numFmtId="44" fontId="8" fillId="0" borderId="0" xfId="9" applyNumberFormat="1" applyFont="1"/>
    <xf numFmtId="5" fontId="8" fillId="0" borderId="0" xfId="9" applyNumberFormat="1" applyFont="1"/>
    <xf numFmtId="42" fontId="8" fillId="0" borderId="0" xfId="9" applyNumberFormat="1" applyFont="1"/>
    <xf numFmtId="37" fontId="8" fillId="0" borderId="6" xfId="9" applyFont="1" applyBorder="1" applyAlignment="1">
      <alignment horizontal="fill"/>
    </xf>
    <xf numFmtId="37" fontId="8" fillId="0" borderId="8" xfId="9" applyFont="1" applyBorder="1" applyAlignment="1">
      <alignment horizontal="fill"/>
    </xf>
    <xf numFmtId="37" fontId="8" fillId="0" borderId="7" xfId="9" applyFont="1" applyBorder="1" applyAlignment="1">
      <alignment horizontal="fill"/>
    </xf>
    <xf numFmtId="37" fontId="4" fillId="0" borderId="0" xfId="9" quotePrefix="1" applyFont="1" applyAlignment="1">
      <alignment horizontal="left"/>
    </xf>
    <xf numFmtId="37" fontId="8" fillId="0" borderId="0" xfId="7" quotePrefix="1" applyFont="1" applyFill="1" applyBorder="1" applyAlignment="1">
      <alignment horizontal="left" wrapText="1"/>
    </xf>
    <xf numFmtId="37" fontId="7" fillId="0" borderId="0" xfId="7" applyFill="1" applyAlignment="1">
      <alignment wrapText="1"/>
    </xf>
    <xf numFmtId="37" fontId="8" fillId="0" borderId="0" xfId="7" applyFont="1" applyAlignment="1" applyProtection="1">
      <alignment horizontal="center"/>
    </xf>
    <xf numFmtId="37" fontId="8" fillId="0" borderId="0" xfId="7" quotePrefix="1" applyFont="1" applyAlignment="1" applyProtection="1">
      <alignment horizontal="center"/>
    </xf>
    <xf numFmtId="37" fontId="13" fillId="0" borderId="0" xfId="7" applyFont="1" applyAlignment="1" applyProtection="1">
      <alignment horizontal="center"/>
    </xf>
    <xf numFmtId="37" fontId="8" fillId="0" borderId="8" xfId="7" quotePrefix="1" applyFont="1" applyBorder="1" applyAlignment="1">
      <alignment horizontal="center"/>
    </xf>
    <xf numFmtId="37" fontId="11" fillId="0" borderId="1" xfId="7" quotePrefix="1" applyFont="1" applyBorder="1" applyAlignment="1" applyProtection="1">
      <alignment horizontal="left" vertical="center"/>
    </xf>
    <xf numFmtId="37" fontId="12" fillId="0" borderId="4" xfId="7" applyFont="1" applyBorder="1" applyAlignment="1">
      <alignment vertical="center"/>
    </xf>
    <xf numFmtId="37" fontId="9" fillId="0" borderId="0" xfId="7" quotePrefix="1" applyFont="1" applyAlignment="1" applyProtection="1">
      <alignment horizontal="center"/>
    </xf>
    <xf numFmtId="37" fontId="9" fillId="0" borderId="0" xfId="7" applyFont="1" applyAlignment="1" applyProtection="1">
      <alignment horizontal="center"/>
    </xf>
    <xf numFmtId="37" fontId="10" fillId="0" borderId="0" xfId="7" applyFont="1" applyAlignment="1" applyProtection="1">
      <alignment horizontal="center"/>
    </xf>
    <xf numFmtId="37" fontId="10" fillId="0" borderId="0" xfId="7" quotePrefix="1" applyFont="1" applyAlignment="1" applyProtection="1">
      <alignment horizontal="center"/>
    </xf>
    <xf numFmtId="37" fontId="8" fillId="0" borderId="1" xfId="7" applyFont="1" applyBorder="1" applyAlignment="1" applyProtection="1">
      <alignment horizontal="center"/>
    </xf>
    <xf numFmtId="37" fontId="8" fillId="0" borderId="2" xfId="7" applyFont="1" applyBorder="1" applyAlignment="1" applyProtection="1">
      <alignment horizontal="center"/>
    </xf>
    <xf numFmtId="37" fontId="8" fillId="0" borderId="4" xfId="7" applyFont="1" applyBorder="1" applyAlignment="1" applyProtection="1">
      <alignment horizontal="center"/>
    </xf>
    <xf numFmtId="37" fontId="8" fillId="0" borderId="5" xfId="7" applyFont="1" applyBorder="1" applyAlignment="1" applyProtection="1">
      <alignment horizontal="center"/>
    </xf>
    <xf numFmtId="37" fontId="8" fillId="0" borderId="6" xfId="7" applyFont="1" applyBorder="1" applyAlignment="1" applyProtection="1">
      <alignment horizontal="center"/>
    </xf>
    <xf numFmtId="37" fontId="8" fillId="0" borderId="7" xfId="7" applyFont="1" applyBorder="1" applyAlignment="1" applyProtection="1">
      <alignment horizontal="center"/>
    </xf>
    <xf numFmtId="37" fontId="11" fillId="0" borderId="1" xfId="7" quotePrefix="1" applyFont="1" applyBorder="1" applyAlignment="1" applyProtection="1">
      <alignment vertical="center"/>
    </xf>
    <xf numFmtId="37" fontId="8" fillId="0" borderId="0" xfId="9" applyFont="1" applyAlignment="1">
      <alignment horizontal="center"/>
    </xf>
    <xf numFmtId="37" fontId="8" fillId="0" borderId="0" xfId="9" quotePrefix="1" applyFont="1" applyAlignment="1">
      <alignment horizontal="center"/>
    </xf>
    <xf numFmtId="37" fontId="13" fillId="0" borderId="0" xfId="9" quotePrefix="1" applyFont="1" applyAlignment="1">
      <alignment horizontal="center"/>
    </xf>
  </cellXfs>
  <cellStyles count="10">
    <cellStyle name="Comma 2" xfId="6" xr:uid="{00000000-0005-0000-0000-000001000000}"/>
    <cellStyle name="Comma 3" xfId="8" xr:uid="{00000000-0005-0000-0000-000002000000}"/>
    <cellStyle name="Currency" xfId="1" builtinId="4"/>
    <cellStyle name="Normal" xfId="0" builtinId="0"/>
    <cellStyle name="Normal 2" xfId="3" xr:uid="{00000000-0005-0000-0000-000005000000}"/>
    <cellStyle name="Normal 3" xfId="4" xr:uid="{00000000-0005-0000-0000-000006000000}"/>
    <cellStyle name="Normal 4" xfId="7" xr:uid="{00000000-0005-0000-0000-000007000000}"/>
    <cellStyle name="Normal 5" xfId="9" xr:uid="{00000000-0005-0000-0000-000008000000}"/>
    <cellStyle name="Percent 2" xfId="2" xr:uid="{00000000-0005-0000-0000-000009000000}"/>
    <cellStyle name="Percent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6.%20Grant%20Accounting/PFCs/PFC%20Reporting/PFC%20Debt%20Service%20Summary%20&amp;%20schedules/Debt%20Transfer%20Files/FY19/2nd%20Qtr%202019/04%20January%202019%20Debt%20Transf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Journal%20Entries/Journal%20Entry%20Templates/Blank%20Journal%20Entry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ER/Treasury%20Operations/Transfers/Monthly%20Folder/Debt%20Transfers%202015/12%20September%202015%20Debt%20Transf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PG1"/>
      <sheetName val="Debt PG2"/>
      <sheetName val="PFC Trsf"/>
      <sheetName val="ADF "/>
      <sheetName val="Fuel Tax"/>
      <sheetName val="CAPI "/>
      <sheetName val="Hotel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DNT Projec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Series 1998A</v>
          </cell>
          <cell r="C2" t="str">
            <v>AMT</v>
          </cell>
          <cell r="D2" t="str">
            <v>Fixed Rate</v>
          </cell>
          <cell r="H2">
            <v>2009</v>
          </cell>
          <cell r="I2">
            <v>2010</v>
          </cell>
          <cell r="K2">
            <v>21400000</v>
          </cell>
          <cell r="M2">
            <v>1123500</v>
          </cell>
        </row>
        <row r="3">
          <cell r="B3" t="str">
            <v>Series 1998A</v>
          </cell>
          <cell r="C3" t="str">
            <v>AMT</v>
          </cell>
          <cell r="D3" t="str">
            <v>Fixed Rate</v>
          </cell>
          <cell r="H3">
            <v>2010</v>
          </cell>
          <cell r="I3">
            <v>2011</v>
          </cell>
          <cell r="K3">
            <v>22555000</v>
          </cell>
          <cell r="M3">
            <v>1184137.5</v>
          </cell>
        </row>
        <row r="4">
          <cell r="B4" t="str">
            <v>Series 1998A</v>
          </cell>
          <cell r="C4" t="str">
            <v>AMT</v>
          </cell>
          <cell r="D4" t="str">
            <v>Fixed Rate</v>
          </cell>
          <cell r="H4">
            <v>2011</v>
          </cell>
          <cell r="I4">
            <v>2012</v>
          </cell>
          <cell r="K4">
            <v>0</v>
          </cell>
          <cell r="M4">
            <v>0</v>
          </cell>
        </row>
        <row r="5">
          <cell r="B5" t="str">
            <v>Series 1998A</v>
          </cell>
          <cell r="C5" t="str">
            <v>AMT</v>
          </cell>
          <cell r="D5" t="str">
            <v>Fixed Rate</v>
          </cell>
          <cell r="H5">
            <v>2011</v>
          </cell>
          <cell r="I5">
            <v>2012</v>
          </cell>
          <cell r="K5">
            <v>0</v>
          </cell>
          <cell r="M5">
            <v>0</v>
          </cell>
        </row>
        <row r="6">
          <cell r="B6" t="str">
            <v>Series 1998A</v>
          </cell>
          <cell r="C6" t="str">
            <v>AMT</v>
          </cell>
          <cell r="D6" t="str">
            <v>Fixed Rate</v>
          </cell>
          <cell r="H6">
            <v>2012</v>
          </cell>
          <cell r="I6">
            <v>2013</v>
          </cell>
          <cell r="K6">
            <v>0</v>
          </cell>
          <cell r="M6">
            <v>0</v>
          </cell>
        </row>
        <row r="7">
          <cell r="B7" t="str">
            <v>Series 1998A</v>
          </cell>
          <cell r="C7" t="str">
            <v>AMT</v>
          </cell>
          <cell r="D7" t="str">
            <v>Fixed Rate</v>
          </cell>
          <cell r="H7">
            <v>2012</v>
          </cell>
          <cell r="I7">
            <v>2013</v>
          </cell>
          <cell r="K7">
            <v>0</v>
          </cell>
          <cell r="M7">
            <v>0</v>
          </cell>
        </row>
        <row r="8">
          <cell r="B8" t="str">
            <v>Series 1998A</v>
          </cell>
          <cell r="C8" t="str">
            <v>AMT</v>
          </cell>
          <cell r="D8" t="str">
            <v>Fixed Rate</v>
          </cell>
          <cell r="H8">
            <v>2013</v>
          </cell>
          <cell r="I8">
            <v>2014</v>
          </cell>
          <cell r="K8">
            <v>0</v>
          </cell>
          <cell r="M8">
            <v>0</v>
          </cell>
        </row>
        <row r="9">
          <cell r="B9" t="str">
            <v>Series 1998A</v>
          </cell>
          <cell r="C9" t="str">
            <v>AMT</v>
          </cell>
          <cell r="D9" t="str">
            <v>Fixed Rate</v>
          </cell>
          <cell r="H9">
            <v>2013</v>
          </cell>
          <cell r="I9">
            <v>2014</v>
          </cell>
          <cell r="K9">
            <v>0</v>
          </cell>
          <cell r="M9">
            <v>0</v>
          </cell>
        </row>
        <row r="10">
          <cell r="B10" t="str">
            <v>Series 1998A</v>
          </cell>
          <cell r="C10" t="str">
            <v>AMT</v>
          </cell>
          <cell r="D10" t="str">
            <v>Fixed Rate</v>
          </cell>
          <cell r="H10">
            <v>2014</v>
          </cell>
          <cell r="I10">
            <v>2015</v>
          </cell>
          <cell r="K10">
            <v>0</v>
          </cell>
          <cell r="M10">
            <v>0</v>
          </cell>
        </row>
        <row r="11">
          <cell r="B11" t="str">
            <v>Series 1998A</v>
          </cell>
          <cell r="C11" t="str">
            <v>AMT</v>
          </cell>
          <cell r="D11" t="str">
            <v>Fixed Rate</v>
          </cell>
          <cell r="H11">
            <v>2014</v>
          </cell>
          <cell r="I11">
            <v>2015</v>
          </cell>
          <cell r="K11">
            <v>0</v>
          </cell>
          <cell r="M11">
            <v>0</v>
          </cell>
        </row>
        <row r="12">
          <cell r="B12" t="str">
            <v>Series 1998A</v>
          </cell>
          <cell r="C12" t="str">
            <v>AMT</v>
          </cell>
          <cell r="D12" t="str">
            <v>Fixed Rate</v>
          </cell>
          <cell r="H12">
            <v>2015</v>
          </cell>
          <cell r="I12">
            <v>2016</v>
          </cell>
          <cell r="K12">
            <v>0</v>
          </cell>
          <cell r="M12">
            <v>0</v>
          </cell>
        </row>
        <row r="13">
          <cell r="B13" t="str">
            <v>Series 1998A</v>
          </cell>
          <cell r="C13" t="str">
            <v>AMT</v>
          </cell>
          <cell r="D13" t="str">
            <v>Fixed Rate</v>
          </cell>
          <cell r="H13">
            <v>2015</v>
          </cell>
          <cell r="I13">
            <v>2016</v>
          </cell>
          <cell r="K13">
            <v>0</v>
          </cell>
          <cell r="M13">
            <v>0</v>
          </cell>
        </row>
        <row r="14">
          <cell r="B14" t="str">
            <v>Series 1998A</v>
          </cell>
          <cell r="C14" t="str">
            <v>AMT</v>
          </cell>
          <cell r="D14" t="str">
            <v>Fixed Rate</v>
          </cell>
          <cell r="H14">
            <v>2016</v>
          </cell>
          <cell r="I14">
            <v>2017</v>
          </cell>
          <cell r="K14">
            <v>0</v>
          </cell>
          <cell r="M14">
            <v>0</v>
          </cell>
        </row>
        <row r="15">
          <cell r="B15" t="str">
            <v>Series 1998A</v>
          </cell>
          <cell r="C15" t="str">
            <v>AMT</v>
          </cell>
          <cell r="D15" t="str">
            <v>Fixed Rate</v>
          </cell>
          <cell r="H15">
            <v>2016</v>
          </cell>
          <cell r="I15">
            <v>2017</v>
          </cell>
          <cell r="K15">
            <v>0</v>
          </cell>
          <cell r="M15">
            <v>0</v>
          </cell>
        </row>
        <row r="16">
          <cell r="B16" t="str">
            <v>Series 1998A</v>
          </cell>
          <cell r="C16" t="str">
            <v>AMT</v>
          </cell>
          <cell r="D16" t="str">
            <v>Fixed Rate</v>
          </cell>
          <cell r="H16">
            <v>2017</v>
          </cell>
          <cell r="I16">
            <v>2018</v>
          </cell>
          <cell r="K16">
            <v>0</v>
          </cell>
          <cell r="M16">
            <v>0</v>
          </cell>
        </row>
        <row r="17">
          <cell r="B17" t="str">
            <v>Series 1998A</v>
          </cell>
          <cell r="C17" t="str">
            <v>AMT</v>
          </cell>
          <cell r="D17" t="str">
            <v>Fixed Rate</v>
          </cell>
          <cell r="H17">
            <v>2017</v>
          </cell>
          <cell r="I17">
            <v>2018</v>
          </cell>
          <cell r="K17">
            <v>0</v>
          </cell>
          <cell r="M17">
            <v>0</v>
          </cell>
        </row>
        <row r="18">
          <cell r="B18" t="str">
            <v>Series 1998A</v>
          </cell>
          <cell r="C18" t="str">
            <v>AMT</v>
          </cell>
          <cell r="D18" t="str">
            <v>Fixed Rate</v>
          </cell>
          <cell r="H18">
            <v>2018</v>
          </cell>
          <cell r="I18">
            <v>2019</v>
          </cell>
          <cell r="K18">
            <v>0</v>
          </cell>
          <cell r="M18">
            <v>0</v>
          </cell>
        </row>
        <row r="19">
          <cell r="B19" t="str">
            <v>Series 1998A</v>
          </cell>
          <cell r="C19" t="str">
            <v>AMT</v>
          </cell>
          <cell r="D19" t="str">
            <v>Fixed Rate</v>
          </cell>
          <cell r="H19">
            <v>2019</v>
          </cell>
          <cell r="I19">
            <v>2020</v>
          </cell>
          <cell r="K19">
            <v>0</v>
          </cell>
          <cell r="M19">
            <v>0</v>
          </cell>
        </row>
        <row r="20">
          <cell r="B20" t="str">
            <v>Series 1998A</v>
          </cell>
          <cell r="C20" t="str">
            <v>AMT</v>
          </cell>
          <cell r="D20" t="str">
            <v>Fixed Rate</v>
          </cell>
          <cell r="H20">
            <v>2020</v>
          </cell>
          <cell r="I20">
            <v>2021</v>
          </cell>
          <cell r="K20">
            <v>0</v>
          </cell>
          <cell r="M20">
            <v>0</v>
          </cell>
        </row>
        <row r="21">
          <cell r="B21" t="str">
            <v>Series 1998A</v>
          </cell>
          <cell r="C21" t="str">
            <v>AMT</v>
          </cell>
          <cell r="D21" t="str">
            <v>Fixed Rate</v>
          </cell>
          <cell r="H21">
            <v>2021</v>
          </cell>
          <cell r="I21">
            <v>2022</v>
          </cell>
          <cell r="K21">
            <v>0</v>
          </cell>
          <cell r="M21">
            <v>0</v>
          </cell>
        </row>
        <row r="22">
          <cell r="B22" t="str">
            <v>Series 1998A</v>
          </cell>
          <cell r="C22" t="str">
            <v>AMT</v>
          </cell>
          <cell r="D22" t="str">
            <v>Fixed Rate</v>
          </cell>
          <cell r="H22">
            <v>2022</v>
          </cell>
          <cell r="I22">
            <v>2023</v>
          </cell>
          <cell r="K22">
            <v>0</v>
          </cell>
          <cell r="M22">
            <v>0</v>
          </cell>
        </row>
        <row r="23">
          <cell r="B23" t="str">
            <v>Series 1998A</v>
          </cell>
          <cell r="C23" t="str">
            <v>AMT</v>
          </cell>
          <cell r="D23" t="str">
            <v>Fixed Rate</v>
          </cell>
          <cell r="H23">
            <v>2023</v>
          </cell>
          <cell r="I23">
            <v>2024</v>
          </cell>
          <cell r="K23">
            <v>0</v>
          </cell>
          <cell r="M23">
            <v>0</v>
          </cell>
        </row>
        <row r="24">
          <cell r="B24" t="str">
            <v>Series 1998A</v>
          </cell>
          <cell r="C24" t="str">
            <v>AMT</v>
          </cell>
          <cell r="D24" t="str">
            <v>Fixed Rate</v>
          </cell>
          <cell r="H24">
            <v>2024</v>
          </cell>
          <cell r="I24">
            <v>2025</v>
          </cell>
          <cell r="K24">
            <v>0</v>
          </cell>
          <cell r="M24">
            <v>0</v>
          </cell>
        </row>
        <row r="25">
          <cell r="B25" t="str">
            <v>Series 1998A</v>
          </cell>
          <cell r="C25" t="str">
            <v>AMT</v>
          </cell>
          <cell r="D25" t="str">
            <v>Fixed Rate</v>
          </cell>
          <cell r="H25">
            <v>2025</v>
          </cell>
          <cell r="I25">
            <v>2026</v>
          </cell>
          <cell r="K25">
            <v>0</v>
          </cell>
          <cell r="M25">
            <v>0</v>
          </cell>
        </row>
        <row r="26">
          <cell r="B26" t="str">
            <v>Series 1998A</v>
          </cell>
          <cell r="C26" t="str">
            <v>AMT</v>
          </cell>
          <cell r="D26" t="str">
            <v>Fixed Rate</v>
          </cell>
          <cell r="H26">
            <v>2026</v>
          </cell>
          <cell r="I26">
            <v>2027</v>
          </cell>
          <cell r="K26">
            <v>0</v>
          </cell>
          <cell r="M26">
            <v>0</v>
          </cell>
        </row>
        <row r="27">
          <cell r="B27" t="str">
            <v>Series 1998A</v>
          </cell>
          <cell r="C27" t="str">
            <v>AMT</v>
          </cell>
          <cell r="D27" t="str">
            <v>Fixed Rate</v>
          </cell>
          <cell r="H27">
            <v>2027</v>
          </cell>
          <cell r="I27">
            <v>2028</v>
          </cell>
          <cell r="K27">
            <v>0</v>
          </cell>
          <cell r="M27">
            <v>0</v>
          </cell>
        </row>
        <row r="28">
          <cell r="B28" t="str">
            <v>Series 1998A</v>
          </cell>
          <cell r="C28" t="str">
            <v>AMT</v>
          </cell>
          <cell r="D28" t="str">
            <v>Fixed Rate</v>
          </cell>
          <cell r="H28">
            <v>2028</v>
          </cell>
          <cell r="I28">
            <v>2029</v>
          </cell>
          <cell r="K28">
            <v>0</v>
          </cell>
          <cell r="M28">
            <v>0</v>
          </cell>
        </row>
        <row r="29">
          <cell r="B29" t="str">
            <v>Series 1998B</v>
          </cell>
          <cell r="C29" t="str">
            <v>Non-AMT</v>
          </cell>
          <cell r="D29" t="str">
            <v>Fixed Rate</v>
          </cell>
          <cell r="H29">
            <v>2009</v>
          </cell>
          <cell r="I29">
            <v>2010</v>
          </cell>
          <cell r="K29">
            <v>4085000</v>
          </cell>
          <cell r="M29">
            <v>214462.5</v>
          </cell>
        </row>
        <row r="30">
          <cell r="B30" t="str">
            <v>Series 1998B</v>
          </cell>
          <cell r="C30" t="str">
            <v>Non-AMT</v>
          </cell>
          <cell r="D30" t="str">
            <v>Fixed Rate</v>
          </cell>
          <cell r="H30">
            <v>2010</v>
          </cell>
          <cell r="I30">
            <v>2011</v>
          </cell>
          <cell r="K30">
            <v>4310000</v>
          </cell>
          <cell r="M30">
            <v>226275</v>
          </cell>
        </row>
        <row r="31">
          <cell r="B31" t="str">
            <v>Series 1998B</v>
          </cell>
          <cell r="C31" t="str">
            <v>Non-AMT</v>
          </cell>
          <cell r="D31" t="str">
            <v>Fixed Rate</v>
          </cell>
          <cell r="H31">
            <v>2011</v>
          </cell>
          <cell r="I31">
            <v>2012</v>
          </cell>
          <cell r="K31">
            <v>0</v>
          </cell>
          <cell r="M31">
            <v>0</v>
          </cell>
        </row>
        <row r="32">
          <cell r="B32" t="str">
            <v>Series 1998B</v>
          </cell>
          <cell r="C32" t="str">
            <v>Non-AMT</v>
          </cell>
          <cell r="D32" t="str">
            <v>Fixed Rate</v>
          </cell>
          <cell r="H32">
            <v>2013</v>
          </cell>
          <cell r="I32">
            <v>2014</v>
          </cell>
          <cell r="K32">
            <v>0</v>
          </cell>
          <cell r="M32">
            <v>0</v>
          </cell>
        </row>
        <row r="33">
          <cell r="B33" t="str">
            <v>Series 2002C</v>
          </cell>
          <cell r="C33" t="str">
            <v>Non-AMT</v>
          </cell>
          <cell r="D33" t="str">
            <v>Fixed Rate</v>
          </cell>
          <cell r="H33">
            <v>2009</v>
          </cell>
          <cell r="I33">
            <v>2010</v>
          </cell>
          <cell r="K33">
            <v>125000</v>
          </cell>
          <cell r="M33">
            <v>5000</v>
          </cell>
        </row>
        <row r="34">
          <cell r="B34" t="str">
            <v>Series 2002C</v>
          </cell>
          <cell r="C34" t="str">
            <v>Non-AMT</v>
          </cell>
          <cell r="D34" t="str">
            <v>Fixed Rate</v>
          </cell>
          <cell r="H34">
            <v>2010</v>
          </cell>
          <cell r="I34">
            <v>2011</v>
          </cell>
          <cell r="K34">
            <v>130000</v>
          </cell>
          <cell r="M34">
            <v>5200</v>
          </cell>
        </row>
        <row r="35">
          <cell r="B35" t="str">
            <v>Series 2002C</v>
          </cell>
          <cell r="C35" t="str">
            <v>Non-AMT</v>
          </cell>
          <cell r="D35" t="str">
            <v>Fixed Rate</v>
          </cell>
          <cell r="H35">
            <v>2011</v>
          </cell>
          <cell r="I35">
            <v>2012</v>
          </cell>
          <cell r="K35">
            <v>2010000</v>
          </cell>
          <cell r="M35">
            <v>100500</v>
          </cell>
        </row>
        <row r="36">
          <cell r="B36" t="str">
            <v>Series 2002C</v>
          </cell>
          <cell r="C36" t="str">
            <v>Non-AMT</v>
          </cell>
          <cell r="D36" t="str">
            <v>Fixed Rate</v>
          </cell>
          <cell r="H36">
            <v>2012</v>
          </cell>
          <cell r="I36">
            <v>2013</v>
          </cell>
          <cell r="K36">
            <v>2105000</v>
          </cell>
          <cell r="M36">
            <v>105250</v>
          </cell>
        </row>
        <row r="37">
          <cell r="B37" t="str">
            <v>Series 2002C</v>
          </cell>
          <cell r="C37" t="str">
            <v>Non-AMT</v>
          </cell>
          <cell r="D37" t="str">
            <v>Fixed Rate</v>
          </cell>
          <cell r="H37">
            <v>2013</v>
          </cell>
          <cell r="I37">
            <v>2014</v>
          </cell>
          <cell r="K37">
            <v>0</v>
          </cell>
          <cell r="M37">
            <v>0</v>
          </cell>
        </row>
        <row r="38">
          <cell r="B38" t="str">
            <v>Series 2002C</v>
          </cell>
          <cell r="C38" t="str">
            <v>Non-AMT</v>
          </cell>
          <cell r="D38" t="str">
            <v>Fixed Rate</v>
          </cell>
          <cell r="H38">
            <v>2014</v>
          </cell>
          <cell r="I38">
            <v>2015</v>
          </cell>
          <cell r="K38">
            <v>0</v>
          </cell>
          <cell r="M38">
            <v>0</v>
          </cell>
        </row>
        <row r="39">
          <cell r="B39" t="str">
            <v>Series 2002C</v>
          </cell>
          <cell r="C39" t="str">
            <v>Non-AMT</v>
          </cell>
          <cell r="D39" t="str">
            <v>Fixed Rate</v>
          </cell>
          <cell r="H39">
            <v>2015</v>
          </cell>
          <cell r="I39">
            <v>2016</v>
          </cell>
          <cell r="K39">
            <v>0</v>
          </cell>
          <cell r="M39">
            <v>0</v>
          </cell>
        </row>
        <row r="40">
          <cell r="B40" t="str">
            <v>Series 2002C</v>
          </cell>
          <cell r="C40" t="str">
            <v>Non-AMT</v>
          </cell>
          <cell r="D40" t="str">
            <v>Fixed Rate</v>
          </cell>
          <cell r="H40">
            <v>2016</v>
          </cell>
          <cell r="I40">
            <v>2017</v>
          </cell>
          <cell r="K40">
            <v>0</v>
          </cell>
          <cell r="M40">
            <v>0</v>
          </cell>
        </row>
        <row r="41">
          <cell r="B41" t="str">
            <v>Series 2002C</v>
          </cell>
          <cell r="C41" t="str">
            <v>Non-AMT</v>
          </cell>
          <cell r="D41" t="str">
            <v>Fixed Rate</v>
          </cell>
          <cell r="H41">
            <v>2017</v>
          </cell>
          <cell r="I41">
            <v>2018</v>
          </cell>
          <cell r="K41">
            <v>0</v>
          </cell>
          <cell r="M41">
            <v>0</v>
          </cell>
        </row>
        <row r="42">
          <cell r="B42" t="str">
            <v>Series 2002C</v>
          </cell>
          <cell r="C42" t="str">
            <v>Non-AMT</v>
          </cell>
          <cell r="D42" t="str">
            <v>Fixed Rate</v>
          </cell>
          <cell r="H42">
            <v>2018</v>
          </cell>
          <cell r="I42">
            <v>2019</v>
          </cell>
          <cell r="K42">
            <v>0</v>
          </cell>
          <cell r="M42">
            <v>0</v>
          </cell>
        </row>
        <row r="43">
          <cell r="B43" t="str">
            <v>Series 2002C</v>
          </cell>
          <cell r="C43" t="str">
            <v>Non-AMT</v>
          </cell>
          <cell r="D43" t="str">
            <v>Fixed Rate</v>
          </cell>
          <cell r="H43">
            <v>2019</v>
          </cell>
          <cell r="I43">
            <v>2020</v>
          </cell>
          <cell r="K43">
            <v>0</v>
          </cell>
          <cell r="M43">
            <v>0</v>
          </cell>
        </row>
        <row r="44">
          <cell r="B44" t="str">
            <v>Series 2002C</v>
          </cell>
          <cell r="C44" t="str">
            <v>Non-AMT</v>
          </cell>
          <cell r="D44" t="str">
            <v>Fixed Rate</v>
          </cell>
          <cell r="H44">
            <v>2020</v>
          </cell>
          <cell r="I44">
            <v>2021</v>
          </cell>
          <cell r="K44">
            <v>0</v>
          </cell>
          <cell r="M44">
            <v>0</v>
          </cell>
        </row>
        <row r="45">
          <cell r="B45" t="str">
            <v>Series 2002D</v>
          </cell>
          <cell r="C45" t="str">
            <v>AMT</v>
          </cell>
          <cell r="D45" t="str">
            <v>Fixed Rate</v>
          </cell>
          <cell r="H45">
            <v>2009</v>
          </cell>
          <cell r="I45">
            <v>2010</v>
          </cell>
          <cell r="K45">
            <v>3800000</v>
          </cell>
          <cell r="M45">
            <v>199500</v>
          </cell>
        </row>
        <row r="46">
          <cell r="B46" t="str">
            <v>Series 2002D</v>
          </cell>
          <cell r="C46" t="str">
            <v>AMT</v>
          </cell>
          <cell r="D46" t="str">
            <v>Fixed Rate</v>
          </cell>
          <cell r="H46">
            <v>2010</v>
          </cell>
          <cell r="I46">
            <v>2011</v>
          </cell>
          <cell r="K46">
            <v>4005000</v>
          </cell>
          <cell r="M46">
            <v>200250</v>
          </cell>
        </row>
        <row r="47">
          <cell r="B47" t="str">
            <v>Series 2002D</v>
          </cell>
          <cell r="C47" t="str">
            <v>AMT</v>
          </cell>
          <cell r="D47" t="str">
            <v>Fixed Rate</v>
          </cell>
          <cell r="H47">
            <v>2011</v>
          </cell>
          <cell r="I47">
            <v>2012</v>
          </cell>
          <cell r="K47">
            <v>4205000</v>
          </cell>
          <cell r="M47">
            <v>220762.5</v>
          </cell>
        </row>
        <row r="48">
          <cell r="B48" t="str">
            <v>Series 2002D</v>
          </cell>
          <cell r="C48" t="str">
            <v>AMT</v>
          </cell>
          <cell r="D48" t="str">
            <v>Fixed Rate</v>
          </cell>
          <cell r="H48">
            <v>2012</v>
          </cell>
          <cell r="I48">
            <v>2013</v>
          </cell>
          <cell r="K48">
            <v>4420000</v>
          </cell>
          <cell r="M48">
            <v>232050</v>
          </cell>
        </row>
        <row r="49">
          <cell r="B49" t="str">
            <v>Series 2002D</v>
          </cell>
          <cell r="C49" t="str">
            <v>AMT</v>
          </cell>
          <cell r="D49" t="str">
            <v>Fixed Rate</v>
          </cell>
          <cell r="H49">
            <v>2012</v>
          </cell>
          <cell r="I49">
            <v>2013</v>
          </cell>
          <cell r="K49">
            <v>2500000</v>
          </cell>
          <cell r="M49">
            <v>125000</v>
          </cell>
        </row>
        <row r="50">
          <cell r="B50" t="str">
            <v>Series 2002D</v>
          </cell>
          <cell r="C50" t="str">
            <v>AMT</v>
          </cell>
          <cell r="D50" t="str">
            <v>Fixed Rate</v>
          </cell>
          <cell r="H50">
            <v>2013</v>
          </cell>
          <cell r="I50">
            <v>2014</v>
          </cell>
          <cell r="K50">
            <v>0</v>
          </cell>
          <cell r="M50">
            <v>0</v>
          </cell>
        </row>
        <row r="51">
          <cell r="B51" t="str">
            <v>Series 2002D</v>
          </cell>
          <cell r="C51" t="str">
            <v>AMT</v>
          </cell>
          <cell r="D51" t="str">
            <v>Fixed Rate</v>
          </cell>
          <cell r="H51">
            <v>2013</v>
          </cell>
          <cell r="I51">
            <v>2014</v>
          </cell>
          <cell r="K51">
            <v>0</v>
          </cell>
          <cell r="M51">
            <v>0</v>
          </cell>
        </row>
        <row r="52">
          <cell r="B52" t="str">
            <v>Series 2002D</v>
          </cell>
          <cell r="C52" t="str">
            <v>AMT</v>
          </cell>
          <cell r="D52" t="str">
            <v>Fixed Rate</v>
          </cell>
          <cell r="H52">
            <v>2014</v>
          </cell>
          <cell r="I52">
            <v>2015</v>
          </cell>
          <cell r="K52">
            <v>0</v>
          </cell>
          <cell r="M52">
            <v>0</v>
          </cell>
        </row>
        <row r="53">
          <cell r="B53" t="str">
            <v>Series 2002D</v>
          </cell>
          <cell r="C53" t="str">
            <v>AMT</v>
          </cell>
          <cell r="D53" t="str">
            <v>Fixed Rate</v>
          </cell>
          <cell r="H53">
            <v>2014</v>
          </cell>
          <cell r="I53">
            <v>2015</v>
          </cell>
          <cell r="K53">
            <v>0</v>
          </cell>
          <cell r="M53">
            <v>0</v>
          </cell>
        </row>
        <row r="54">
          <cell r="B54" t="str">
            <v>Series 2002D</v>
          </cell>
          <cell r="C54" t="str">
            <v>AMT</v>
          </cell>
          <cell r="D54" t="str">
            <v>Fixed Rate</v>
          </cell>
          <cell r="H54">
            <v>2015</v>
          </cell>
          <cell r="I54">
            <v>2016</v>
          </cell>
          <cell r="K54">
            <v>0</v>
          </cell>
          <cell r="M54">
            <v>0</v>
          </cell>
        </row>
        <row r="55">
          <cell r="B55" t="str">
            <v>Series 2002D</v>
          </cell>
          <cell r="C55" t="str">
            <v>AMT</v>
          </cell>
          <cell r="D55" t="str">
            <v>Fixed Rate</v>
          </cell>
          <cell r="H55">
            <v>2015</v>
          </cell>
          <cell r="I55">
            <v>2016</v>
          </cell>
          <cell r="K55">
            <v>0</v>
          </cell>
          <cell r="M55">
            <v>0</v>
          </cell>
        </row>
        <row r="56">
          <cell r="B56" t="str">
            <v>Series 2002D</v>
          </cell>
          <cell r="C56" t="str">
            <v>AMT</v>
          </cell>
          <cell r="D56" t="str">
            <v>Fixed Rate</v>
          </cell>
          <cell r="H56">
            <v>2016</v>
          </cell>
          <cell r="I56">
            <v>2017</v>
          </cell>
          <cell r="K56">
            <v>0</v>
          </cell>
          <cell r="M56">
            <v>0</v>
          </cell>
        </row>
        <row r="57">
          <cell r="B57" t="str">
            <v>Series 2002D</v>
          </cell>
          <cell r="C57" t="str">
            <v>AMT</v>
          </cell>
          <cell r="D57" t="str">
            <v>Fixed Rate</v>
          </cell>
          <cell r="H57">
            <v>2017</v>
          </cell>
          <cell r="I57">
            <v>2018</v>
          </cell>
          <cell r="K57">
            <v>0</v>
          </cell>
          <cell r="M57">
            <v>0</v>
          </cell>
        </row>
        <row r="58">
          <cell r="B58" t="str">
            <v>Series 2002D</v>
          </cell>
          <cell r="C58" t="str">
            <v>AMT</v>
          </cell>
          <cell r="D58" t="str">
            <v>Fixed Rate</v>
          </cell>
          <cell r="H58">
            <v>2018</v>
          </cell>
          <cell r="I58">
            <v>2019</v>
          </cell>
          <cell r="K58">
            <v>0</v>
          </cell>
          <cell r="M58">
            <v>0</v>
          </cell>
        </row>
        <row r="59">
          <cell r="B59" t="str">
            <v>Series 2002D</v>
          </cell>
          <cell r="C59" t="str">
            <v>AMT</v>
          </cell>
          <cell r="D59" t="str">
            <v>Fixed Rate</v>
          </cell>
          <cell r="H59">
            <v>2019</v>
          </cell>
          <cell r="I59">
            <v>2020</v>
          </cell>
          <cell r="K59">
            <v>0</v>
          </cell>
          <cell r="M59">
            <v>0</v>
          </cell>
        </row>
        <row r="60">
          <cell r="B60" t="str">
            <v>Series 2005</v>
          </cell>
          <cell r="C60" t="str">
            <v>AMT</v>
          </cell>
          <cell r="D60" t="str">
            <v>Fixed Rate</v>
          </cell>
          <cell r="H60">
            <v>2009</v>
          </cell>
          <cell r="I60">
            <v>2010</v>
          </cell>
          <cell r="K60">
            <v>8490000</v>
          </cell>
          <cell r="M60">
            <v>424500</v>
          </cell>
        </row>
        <row r="61">
          <cell r="B61" t="str">
            <v>Series 2005</v>
          </cell>
          <cell r="C61" t="str">
            <v>AMT</v>
          </cell>
          <cell r="D61" t="str">
            <v>Fixed Rate</v>
          </cell>
          <cell r="H61">
            <v>2009</v>
          </cell>
          <cell r="I61">
            <v>2010</v>
          </cell>
          <cell r="K61">
            <v>1100000</v>
          </cell>
          <cell r="M61">
            <v>38500</v>
          </cell>
        </row>
        <row r="62">
          <cell r="B62" t="str">
            <v>Series 2005</v>
          </cell>
          <cell r="C62" t="str">
            <v>AMT</v>
          </cell>
          <cell r="D62" t="str">
            <v>Fixed Rate</v>
          </cell>
          <cell r="H62">
            <v>2010</v>
          </cell>
          <cell r="I62">
            <v>2011</v>
          </cell>
          <cell r="K62">
            <v>10080000</v>
          </cell>
          <cell r="M62">
            <v>504000</v>
          </cell>
        </row>
        <row r="63">
          <cell r="B63" t="str">
            <v>Series 2005</v>
          </cell>
          <cell r="C63" t="str">
            <v>AMT</v>
          </cell>
          <cell r="D63" t="str">
            <v>Fixed Rate</v>
          </cell>
          <cell r="H63">
            <v>2011</v>
          </cell>
          <cell r="I63">
            <v>2012</v>
          </cell>
          <cell r="K63">
            <v>10590000</v>
          </cell>
          <cell r="M63">
            <v>529500</v>
          </cell>
        </row>
        <row r="64">
          <cell r="B64" t="str">
            <v>Series 2005</v>
          </cell>
          <cell r="C64" t="str">
            <v>AMT</v>
          </cell>
          <cell r="D64" t="str">
            <v>Fixed Rate</v>
          </cell>
          <cell r="H64">
            <v>2012</v>
          </cell>
          <cell r="I64">
            <v>2013</v>
          </cell>
          <cell r="K64">
            <v>11005000</v>
          </cell>
          <cell r="M64">
            <v>550250</v>
          </cell>
        </row>
        <row r="65">
          <cell r="B65" t="str">
            <v>Series 2005</v>
          </cell>
          <cell r="C65" t="str">
            <v>AMT</v>
          </cell>
          <cell r="D65" t="str">
            <v>Fixed Rate</v>
          </cell>
          <cell r="H65">
            <v>2012</v>
          </cell>
          <cell r="I65">
            <v>2013</v>
          </cell>
          <cell r="K65">
            <v>125000</v>
          </cell>
          <cell r="M65">
            <v>5000</v>
          </cell>
        </row>
        <row r="66">
          <cell r="B66" t="str">
            <v>Series 2005</v>
          </cell>
          <cell r="C66" t="str">
            <v>AMT</v>
          </cell>
          <cell r="D66" t="str">
            <v>Fixed Rate</v>
          </cell>
          <cell r="H66">
            <v>2013</v>
          </cell>
          <cell r="I66">
            <v>2014</v>
          </cell>
          <cell r="K66">
            <v>11720000</v>
          </cell>
          <cell r="M66">
            <v>615300</v>
          </cell>
        </row>
        <row r="67">
          <cell r="B67" t="str">
            <v>Series 2005</v>
          </cell>
          <cell r="C67" t="str">
            <v>AMT</v>
          </cell>
          <cell r="D67" t="str">
            <v>Fixed Rate</v>
          </cell>
          <cell r="H67">
            <v>2014</v>
          </cell>
          <cell r="I67">
            <v>2015</v>
          </cell>
          <cell r="K67">
            <v>12330000</v>
          </cell>
          <cell r="M67">
            <v>647325</v>
          </cell>
        </row>
        <row r="68">
          <cell r="B68" t="str">
            <v>Series 2005</v>
          </cell>
          <cell r="C68" t="str">
            <v>AMT</v>
          </cell>
          <cell r="D68" t="str">
            <v>Fixed Rate</v>
          </cell>
          <cell r="H68">
            <v>2014</v>
          </cell>
          <cell r="I68">
            <v>2015</v>
          </cell>
          <cell r="K68">
            <v>15000</v>
          </cell>
          <cell r="M68">
            <v>637.5</v>
          </cell>
        </row>
        <row r="69">
          <cell r="B69" t="str">
            <v>Series 2005</v>
          </cell>
          <cell r="C69" t="str">
            <v>AMT</v>
          </cell>
          <cell r="D69" t="str">
            <v>Fixed Rate</v>
          </cell>
          <cell r="H69">
            <v>2015</v>
          </cell>
          <cell r="I69">
            <v>2016</v>
          </cell>
          <cell r="K69">
            <v>12305000</v>
          </cell>
          <cell r="M69">
            <v>646012.5</v>
          </cell>
        </row>
        <row r="70">
          <cell r="B70" t="str">
            <v>Series 2005</v>
          </cell>
          <cell r="C70" t="str">
            <v>AMT</v>
          </cell>
          <cell r="D70" t="str">
            <v>Fixed Rate</v>
          </cell>
          <cell r="H70">
            <v>2015</v>
          </cell>
          <cell r="I70">
            <v>2016</v>
          </cell>
          <cell r="K70">
            <v>700000</v>
          </cell>
          <cell r="M70">
            <v>30625</v>
          </cell>
        </row>
        <row r="71">
          <cell r="B71" t="str">
            <v>Series 2005</v>
          </cell>
          <cell r="C71" t="str">
            <v>AMT</v>
          </cell>
          <cell r="D71" t="str">
            <v>Fixed Rate</v>
          </cell>
          <cell r="H71">
            <v>2016</v>
          </cell>
          <cell r="I71">
            <v>2017</v>
          </cell>
          <cell r="K71">
            <v>0</v>
          </cell>
          <cell r="M71">
            <v>0</v>
          </cell>
        </row>
        <row r="72">
          <cell r="B72" t="str">
            <v>Series 2005</v>
          </cell>
          <cell r="C72" t="str">
            <v>AMT</v>
          </cell>
          <cell r="D72" t="str">
            <v>Fixed Rate</v>
          </cell>
          <cell r="H72">
            <v>2017</v>
          </cell>
          <cell r="I72">
            <v>2018</v>
          </cell>
          <cell r="K72">
            <v>0</v>
          </cell>
          <cell r="M72">
            <v>0</v>
          </cell>
        </row>
        <row r="73">
          <cell r="B73" t="str">
            <v>Series 2005</v>
          </cell>
          <cell r="C73" t="str">
            <v>AMT</v>
          </cell>
          <cell r="D73" t="str">
            <v>Fixed Rate</v>
          </cell>
          <cell r="H73">
            <v>2018</v>
          </cell>
          <cell r="I73">
            <v>2019</v>
          </cell>
          <cell r="K73">
            <v>0</v>
          </cell>
          <cell r="M73">
            <v>0</v>
          </cell>
        </row>
        <row r="74">
          <cell r="B74" t="str">
            <v>Series 2005</v>
          </cell>
          <cell r="C74" t="str">
            <v>AMT</v>
          </cell>
          <cell r="D74" t="str">
            <v>Fixed Rate</v>
          </cell>
          <cell r="H74">
            <v>2019</v>
          </cell>
          <cell r="I74">
            <v>2020</v>
          </cell>
          <cell r="K74">
            <v>0</v>
          </cell>
          <cell r="M74">
            <v>0</v>
          </cell>
        </row>
        <row r="75">
          <cell r="B75" t="str">
            <v>Series 2005</v>
          </cell>
          <cell r="C75" t="str">
            <v>AMT</v>
          </cell>
          <cell r="D75" t="str">
            <v>Fixed Rate</v>
          </cell>
          <cell r="H75">
            <v>2020</v>
          </cell>
          <cell r="I75">
            <v>2021</v>
          </cell>
          <cell r="K75">
            <v>0</v>
          </cell>
          <cell r="M75">
            <v>0</v>
          </cell>
        </row>
        <row r="76">
          <cell r="B76" t="str">
            <v>Series 2005</v>
          </cell>
          <cell r="C76" t="str">
            <v>AMT</v>
          </cell>
          <cell r="D76" t="str">
            <v>Fixed Rate</v>
          </cell>
          <cell r="H76">
            <v>2020</v>
          </cell>
          <cell r="I76">
            <v>2021</v>
          </cell>
          <cell r="K76">
            <v>0</v>
          </cell>
          <cell r="M76">
            <v>0</v>
          </cell>
        </row>
        <row r="77">
          <cell r="B77" t="str">
            <v>Series 2005</v>
          </cell>
          <cell r="C77" t="str">
            <v>AMT</v>
          </cell>
          <cell r="D77" t="str">
            <v>Fixed Rate</v>
          </cell>
          <cell r="H77">
            <v>2021</v>
          </cell>
          <cell r="I77">
            <v>2022</v>
          </cell>
          <cell r="K77">
            <v>0</v>
          </cell>
          <cell r="M77">
            <v>0</v>
          </cell>
        </row>
        <row r="78">
          <cell r="B78" t="str">
            <v>Series 2005</v>
          </cell>
          <cell r="C78" t="str">
            <v>AMT</v>
          </cell>
          <cell r="D78" t="str">
            <v>Fixed Rate</v>
          </cell>
          <cell r="H78">
            <v>2022</v>
          </cell>
          <cell r="I78">
            <v>2023</v>
          </cell>
          <cell r="K78">
            <v>0</v>
          </cell>
          <cell r="M78">
            <v>0</v>
          </cell>
        </row>
        <row r="79">
          <cell r="B79" t="str">
            <v>Series 2005</v>
          </cell>
          <cell r="C79" t="str">
            <v>AMT</v>
          </cell>
          <cell r="D79" t="str">
            <v>Fixed Rate</v>
          </cell>
          <cell r="H79">
            <v>2023</v>
          </cell>
          <cell r="I79">
            <v>2024</v>
          </cell>
          <cell r="K79">
            <v>0</v>
          </cell>
          <cell r="M79">
            <v>0</v>
          </cell>
        </row>
        <row r="80">
          <cell r="B80" t="str">
            <v>Series 2005</v>
          </cell>
          <cell r="C80" t="str">
            <v>AMT</v>
          </cell>
          <cell r="D80" t="str">
            <v>Fixed Rate</v>
          </cell>
          <cell r="H80">
            <v>2024</v>
          </cell>
          <cell r="I80">
            <v>2025</v>
          </cell>
          <cell r="K80">
            <v>0</v>
          </cell>
          <cell r="M80">
            <v>0</v>
          </cell>
        </row>
        <row r="81">
          <cell r="B81" t="str">
            <v>Series 2005</v>
          </cell>
          <cell r="C81" t="str">
            <v>AMT</v>
          </cell>
          <cell r="D81" t="str">
            <v>Fixed Rate</v>
          </cell>
          <cell r="H81">
            <v>2025</v>
          </cell>
          <cell r="I81">
            <v>2026</v>
          </cell>
          <cell r="K81">
            <v>0</v>
          </cell>
          <cell r="M81">
            <v>0</v>
          </cell>
        </row>
        <row r="82">
          <cell r="B82" t="str">
            <v>Series 2005</v>
          </cell>
          <cell r="C82" t="str">
            <v>AMT</v>
          </cell>
          <cell r="D82" t="str">
            <v>Fixed Rate</v>
          </cell>
          <cell r="H82">
            <v>2026</v>
          </cell>
          <cell r="I82">
            <v>2027</v>
          </cell>
          <cell r="K82">
            <v>0</v>
          </cell>
          <cell r="M82">
            <v>0</v>
          </cell>
        </row>
        <row r="83">
          <cell r="B83" t="str">
            <v>Series 2005</v>
          </cell>
          <cell r="C83" t="str">
            <v>AMT</v>
          </cell>
          <cell r="D83" t="str">
            <v>Fixed Rate</v>
          </cell>
          <cell r="H83">
            <v>2027</v>
          </cell>
          <cell r="I83">
            <v>2028</v>
          </cell>
          <cell r="K83">
            <v>0</v>
          </cell>
          <cell r="M83">
            <v>0</v>
          </cell>
        </row>
        <row r="84">
          <cell r="B84" t="str">
            <v>Series 2005</v>
          </cell>
          <cell r="C84" t="str">
            <v>AMT</v>
          </cell>
          <cell r="D84" t="str">
            <v>Fixed Rate</v>
          </cell>
          <cell r="H84">
            <v>2028</v>
          </cell>
          <cell r="I84">
            <v>2029</v>
          </cell>
          <cell r="K84">
            <v>0</v>
          </cell>
          <cell r="M84">
            <v>0</v>
          </cell>
        </row>
        <row r="85">
          <cell r="B85" t="str">
            <v>Series 2005</v>
          </cell>
          <cell r="C85" t="str">
            <v>AMT</v>
          </cell>
          <cell r="D85" t="str">
            <v>Fixed Rate</v>
          </cell>
          <cell r="H85">
            <v>2029</v>
          </cell>
          <cell r="I85">
            <v>2030</v>
          </cell>
          <cell r="K85">
            <v>0</v>
          </cell>
          <cell r="M85">
            <v>0</v>
          </cell>
        </row>
        <row r="86">
          <cell r="B86" t="str">
            <v>Series 2005</v>
          </cell>
          <cell r="C86" t="str">
            <v>AMT</v>
          </cell>
          <cell r="D86" t="str">
            <v>Fixed Rate</v>
          </cell>
          <cell r="H86">
            <v>2030</v>
          </cell>
          <cell r="I86">
            <v>2031</v>
          </cell>
          <cell r="K86">
            <v>0</v>
          </cell>
          <cell r="M86">
            <v>0</v>
          </cell>
        </row>
        <row r="87">
          <cell r="B87" t="str">
            <v>Series 2005</v>
          </cell>
          <cell r="C87" t="str">
            <v>AMT</v>
          </cell>
          <cell r="D87" t="str">
            <v>Fixed Rate</v>
          </cell>
          <cell r="H87">
            <v>2030</v>
          </cell>
          <cell r="I87">
            <v>2031</v>
          </cell>
          <cell r="K87">
            <v>0</v>
          </cell>
          <cell r="M87">
            <v>0</v>
          </cell>
        </row>
        <row r="88">
          <cell r="B88" t="str">
            <v>Series 2005</v>
          </cell>
          <cell r="C88" t="str">
            <v>AMT</v>
          </cell>
          <cell r="D88" t="str">
            <v>Fixed Rate</v>
          </cell>
          <cell r="H88">
            <v>2031</v>
          </cell>
          <cell r="I88">
            <v>2032</v>
          </cell>
          <cell r="K88">
            <v>0</v>
          </cell>
          <cell r="M88">
            <v>0</v>
          </cell>
        </row>
        <row r="89">
          <cell r="B89" t="str">
            <v>Series 2005</v>
          </cell>
          <cell r="C89" t="str">
            <v>AMT</v>
          </cell>
          <cell r="D89" t="str">
            <v>Fixed Rate</v>
          </cell>
          <cell r="H89">
            <v>2031</v>
          </cell>
          <cell r="I89">
            <v>2032</v>
          </cell>
          <cell r="K89">
            <v>0</v>
          </cell>
          <cell r="M89">
            <v>0</v>
          </cell>
        </row>
        <row r="90">
          <cell r="B90" t="str">
            <v>Series 2005</v>
          </cell>
          <cell r="C90" t="str">
            <v>AMT</v>
          </cell>
          <cell r="D90" t="str">
            <v>Fixed Rate</v>
          </cell>
          <cell r="H90">
            <v>2032</v>
          </cell>
          <cell r="I90">
            <v>2033</v>
          </cell>
          <cell r="K90">
            <v>0</v>
          </cell>
          <cell r="M90">
            <v>0</v>
          </cell>
        </row>
        <row r="91">
          <cell r="B91" t="str">
            <v>Series 2005</v>
          </cell>
          <cell r="C91" t="str">
            <v>AMT</v>
          </cell>
          <cell r="D91" t="str">
            <v>Fixed Rate</v>
          </cell>
          <cell r="H91">
            <v>2032</v>
          </cell>
          <cell r="I91">
            <v>2033</v>
          </cell>
          <cell r="K91">
            <v>0</v>
          </cell>
          <cell r="M91">
            <v>0</v>
          </cell>
        </row>
        <row r="92">
          <cell r="B92" t="str">
            <v>Series 2005</v>
          </cell>
          <cell r="C92" t="str">
            <v>AMT</v>
          </cell>
          <cell r="D92" t="str">
            <v>Fixed Rate</v>
          </cell>
          <cell r="H92">
            <v>2033</v>
          </cell>
          <cell r="I92">
            <v>2034</v>
          </cell>
          <cell r="K92">
            <v>0</v>
          </cell>
          <cell r="M92">
            <v>0</v>
          </cell>
        </row>
        <row r="93">
          <cell r="B93" t="str">
            <v>Series 2005</v>
          </cell>
          <cell r="C93" t="str">
            <v>AMT</v>
          </cell>
          <cell r="D93" t="str">
            <v>Fixed Rate</v>
          </cell>
          <cell r="H93">
            <v>2033</v>
          </cell>
          <cell r="I93">
            <v>2034</v>
          </cell>
          <cell r="K93">
            <v>0</v>
          </cell>
          <cell r="M93">
            <v>0</v>
          </cell>
        </row>
        <row r="94">
          <cell r="B94" t="str">
            <v>Series 2005</v>
          </cell>
          <cell r="C94" t="str">
            <v>AMT</v>
          </cell>
          <cell r="D94" t="str">
            <v>Fixed Rate</v>
          </cell>
          <cell r="H94">
            <v>2034</v>
          </cell>
          <cell r="I94">
            <v>2035</v>
          </cell>
          <cell r="K94">
            <v>0</v>
          </cell>
          <cell r="M94">
            <v>0</v>
          </cell>
        </row>
        <row r="95">
          <cell r="B95" t="str">
            <v>Series 2005</v>
          </cell>
          <cell r="C95" t="str">
            <v>AMT</v>
          </cell>
          <cell r="D95" t="str">
            <v>Fixed Rate</v>
          </cell>
          <cell r="H95">
            <v>2034</v>
          </cell>
          <cell r="I95">
            <v>2035</v>
          </cell>
          <cell r="K95">
            <v>0</v>
          </cell>
          <cell r="M95">
            <v>0</v>
          </cell>
        </row>
        <row r="96">
          <cell r="B96" t="str">
            <v>Series 2007</v>
          </cell>
          <cell r="C96" t="str">
            <v>AMT</v>
          </cell>
          <cell r="D96" t="str">
            <v>Fixed Rate</v>
          </cell>
          <cell r="H96">
            <v>2011</v>
          </cell>
          <cell r="I96">
            <v>2012</v>
          </cell>
          <cell r="K96">
            <v>3315000</v>
          </cell>
          <cell r="M96">
            <v>165750</v>
          </cell>
        </row>
        <row r="97">
          <cell r="B97" t="str">
            <v>Series 2007</v>
          </cell>
          <cell r="C97" t="str">
            <v>AMT</v>
          </cell>
          <cell r="D97" t="str">
            <v>Fixed Rate</v>
          </cell>
          <cell r="H97">
            <v>2012</v>
          </cell>
          <cell r="I97">
            <v>2013</v>
          </cell>
          <cell r="K97">
            <v>3480000</v>
          </cell>
          <cell r="M97">
            <v>174000</v>
          </cell>
        </row>
        <row r="98">
          <cell r="B98" t="str">
            <v>Series 2007</v>
          </cell>
          <cell r="C98" t="str">
            <v>AMT</v>
          </cell>
          <cell r="D98" t="str">
            <v>Fixed Rate</v>
          </cell>
          <cell r="H98">
            <v>2013</v>
          </cell>
          <cell r="I98">
            <v>2014</v>
          </cell>
          <cell r="K98">
            <v>3615000</v>
          </cell>
          <cell r="M98">
            <v>180750</v>
          </cell>
        </row>
        <row r="99">
          <cell r="B99" t="str">
            <v>Series 2007</v>
          </cell>
          <cell r="C99" t="str">
            <v>AMT</v>
          </cell>
          <cell r="D99" t="str">
            <v>Fixed Rate</v>
          </cell>
          <cell r="H99">
            <v>2014</v>
          </cell>
          <cell r="I99">
            <v>2015</v>
          </cell>
          <cell r="K99">
            <v>3795000</v>
          </cell>
          <cell r="M99">
            <v>189750</v>
          </cell>
        </row>
        <row r="100">
          <cell r="B100" t="str">
            <v>Series 2007</v>
          </cell>
          <cell r="C100" t="str">
            <v>AMT</v>
          </cell>
          <cell r="D100" t="str">
            <v>Fixed Rate</v>
          </cell>
          <cell r="H100">
            <v>2015</v>
          </cell>
          <cell r="I100">
            <v>2016</v>
          </cell>
          <cell r="K100">
            <v>3985000</v>
          </cell>
          <cell r="M100">
            <v>199250</v>
          </cell>
        </row>
        <row r="101">
          <cell r="B101" t="str">
            <v>Series 2007</v>
          </cell>
          <cell r="C101" t="str">
            <v>AMT</v>
          </cell>
          <cell r="D101" t="str">
            <v>Fixed Rate</v>
          </cell>
          <cell r="H101">
            <v>2016</v>
          </cell>
          <cell r="I101">
            <v>2017</v>
          </cell>
          <cell r="K101">
            <v>4230000</v>
          </cell>
          <cell r="M101">
            <v>211500</v>
          </cell>
        </row>
        <row r="102">
          <cell r="B102" t="str">
            <v>Series 2007</v>
          </cell>
          <cell r="C102" t="str">
            <v>AMT</v>
          </cell>
          <cell r="D102" t="str">
            <v>Fixed Rate</v>
          </cell>
          <cell r="H102">
            <v>2017</v>
          </cell>
          <cell r="I102">
            <v>2018</v>
          </cell>
          <cell r="K102">
            <v>0</v>
          </cell>
          <cell r="M102">
            <v>0</v>
          </cell>
        </row>
        <row r="103">
          <cell r="B103" t="str">
            <v>Series 2007</v>
          </cell>
          <cell r="C103" t="str">
            <v>AMT</v>
          </cell>
          <cell r="D103" t="str">
            <v>Fixed Rate</v>
          </cell>
          <cell r="H103">
            <v>2018</v>
          </cell>
          <cell r="I103">
            <v>2019</v>
          </cell>
          <cell r="K103">
            <v>0</v>
          </cell>
          <cell r="M103">
            <v>0</v>
          </cell>
        </row>
        <row r="104">
          <cell r="B104" t="str">
            <v>Series 2007</v>
          </cell>
          <cell r="C104" t="str">
            <v>AMT</v>
          </cell>
          <cell r="D104" t="str">
            <v>Fixed Rate</v>
          </cell>
          <cell r="H104">
            <v>2019</v>
          </cell>
          <cell r="I104">
            <v>2020</v>
          </cell>
          <cell r="K104">
            <v>0</v>
          </cell>
          <cell r="M104">
            <v>0</v>
          </cell>
        </row>
        <row r="105">
          <cell r="B105" t="str">
            <v>Series 2007</v>
          </cell>
          <cell r="C105" t="str">
            <v>AMT</v>
          </cell>
          <cell r="D105" t="str">
            <v>Fixed Rate</v>
          </cell>
          <cell r="H105">
            <v>2020</v>
          </cell>
          <cell r="I105">
            <v>2021</v>
          </cell>
          <cell r="K105">
            <v>0</v>
          </cell>
          <cell r="M105">
            <v>0</v>
          </cell>
        </row>
        <row r="106">
          <cell r="B106" t="str">
            <v>Series 2007</v>
          </cell>
          <cell r="C106" t="str">
            <v>AMT</v>
          </cell>
          <cell r="D106" t="str">
            <v>Fixed Rate</v>
          </cell>
          <cell r="H106">
            <v>2021</v>
          </cell>
          <cell r="I106">
            <v>2022</v>
          </cell>
          <cell r="K106">
            <v>0</v>
          </cell>
          <cell r="M106">
            <v>0</v>
          </cell>
        </row>
        <row r="107">
          <cell r="B107" t="str">
            <v>Series 2007</v>
          </cell>
          <cell r="C107" t="str">
            <v>AMT</v>
          </cell>
          <cell r="D107" t="str">
            <v>Fixed Rate</v>
          </cell>
          <cell r="H107">
            <v>2022</v>
          </cell>
          <cell r="I107">
            <v>2023</v>
          </cell>
          <cell r="K107">
            <v>0</v>
          </cell>
          <cell r="M107">
            <v>0</v>
          </cell>
        </row>
        <row r="108">
          <cell r="B108" t="str">
            <v>Series 2007</v>
          </cell>
          <cell r="C108" t="str">
            <v>AMT</v>
          </cell>
          <cell r="D108" t="str">
            <v>Fixed Rate</v>
          </cell>
          <cell r="H108">
            <v>2023</v>
          </cell>
          <cell r="I108">
            <v>2024</v>
          </cell>
          <cell r="K108">
            <v>0</v>
          </cell>
          <cell r="M108">
            <v>0</v>
          </cell>
        </row>
        <row r="109">
          <cell r="B109" t="str">
            <v>Series 2007</v>
          </cell>
          <cell r="C109" t="str">
            <v>AMT</v>
          </cell>
          <cell r="D109" t="str">
            <v>Fixed Rate</v>
          </cell>
          <cell r="H109">
            <v>2024</v>
          </cell>
          <cell r="I109">
            <v>2025</v>
          </cell>
          <cell r="K109">
            <v>0</v>
          </cell>
          <cell r="M109">
            <v>0</v>
          </cell>
        </row>
        <row r="110">
          <cell r="B110" t="str">
            <v>Series 2007</v>
          </cell>
          <cell r="C110" t="str">
            <v>AMT</v>
          </cell>
          <cell r="D110" t="str">
            <v>Fixed Rate</v>
          </cell>
          <cell r="H110">
            <v>2025</v>
          </cell>
          <cell r="I110">
            <v>2026</v>
          </cell>
          <cell r="K110">
            <v>0</v>
          </cell>
          <cell r="M110">
            <v>0</v>
          </cell>
        </row>
        <row r="111">
          <cell r="B111" t="str">
            <v>Series 2007</v>
          </cell>
          <cell r="C111" t="str">
            <v>AMT</v>
          </cell>
          <cell r="D111" t="str">
            <v>Fixed Rate</v>
          </cell>
          <cell r="H111">
            <v>2026</v>
          </cell>
          <cell r="I111">
            <v>2027</v>
          </cell>
          <cell r="K111">
            <v>0</v>
          </cell>
          <cell r="M111">
            <v>0</v>
          </cell>
        </row>
        <row r="112">
          <cell r="B112" t="str">
            <v>Series 2007</v>
          </cell>
          <cell r="C112" t="str">
            <v>AMT</v>
          </cell>
          <cell r="D112" t="str">
            <v>Fixed Rate</v>
          </cell>
          <cell r="H112">
            <v>2027</v>
          </cell>
          <cell r="I112">
            <v>2028</v>
          </cell>
          <cell r="K112">
            <v>0</v>
          </cell>
          <cell r="M112">
            <v>0</v>
          </cell>
        </row>
        <row r="113">
          <cell r="B113" t="str">
            <v>Series 2007</v>
          </cell>
          <cell r="C113" t="str">
            <v>AMT</v>
          </cell>
          <cell r="D113" t="str">
            <v>Fixed Rate</v>
          </cell>
          <cell r="H113">
            <v>2028</v>
          </cell>
          <cell r="I113">
            <v>2029</v>
          </cell>
          <cell r="K113">
            <v>0</v>
          </cell>
          <cell r="M113">
            <v>0</v>
          </cell>
        </row>
        <row r="114">
          <cell r="B114" t="str">
            <v>Series 2007</v>
          </cell>
          <cell r="C114" t="str">
            <v>AMT</v>
          </cell>
          <cell r="D114" t="str">
            <v>Fixed Rate</v>
          </cell>
          <cell r="H114">
            <v>2029</v>
          </cell>
          <cell r="I114">
            <v>2030</v>
          </cell>
          <cell r="K114">
            <v>0</v>
          </cell>
          <cell r="M114">
            <v>0</v>
          </cell>
        </row>
        <row r="115">
          <cell r="B115" t="str">
            <v>Series 2007</v>
          </cell>
          <cell r="C115" t="str">
            <v>AMT</v>
          </cell>
          <cell r="D115" t="str">
            <v>Fixed Rate</v>
          </cell>
          <cell r="H115">
            <v>2030</v>
          </cell>
          <cell r="I115">
            <v>2031</v>
          </cell>
          <cell r="K115">
            <v>0</v>
          </cell>
          <cell r="M115">
            <v>0</v>
          </cell>
        </row>
        <row r="116">
          <cell r="B116" t="str">
            <v>Series 2007</v>
          </cell>
          <cell r="C116" t="str">
            <v>AMT</v>
          </cell>
          <cell r="D116" t="str">
            <v>Fixed Rate</v>
          </cell>
          <cell r="H116">
            <v>2031</v>
          </cell>
          <cell r="I116">
            <v>2032</v>
          </cell>
          <cell r="K116">
            <v>0</v>
          </cell>
          <cell r="M116">
            <v>0</v>
          </cell>
        </row>
        <row r="117">
          <cell r="B117" t="str">
            <v>Series 2007</v>
          </cell>
          <cell r="C117" t="str">
            <v>AMT</v>
          </cell>
          <cell r="D117" t="str">
            <v>Fixed Rate</v>
          </cell>
          <cell r="H117">
            <v>2032</v>
          </cell>
          <cell r="I117">
            <v>2033</v>
          </cell>
          <cell r="K117">
            <v>0</v>
          </cell>
          <cell r="M117">
            <v>0</v>
          </cell>
        </row>
        <row r="118">
          <cell r="B118" t="str">
            <v>Series 2007</v>
          </cell>
          <cell r="C118" t="str">
            <v>AMT</v>
          </cell>
          <cell r="D118" t="str">
            <v>Fixed Rate</v>
          </cell>
          <cell r="H118">
            <v>2033</v>
          </cell>
          <cell r="I118">
            <v>2034</v>
          </cell>
          <cell r="K118">
            <v>0</v>
          </cell>
          <cell r="M118">
            <v>0</v>
          </cell>
        </row>
        <row r="119">
          <cell r="B119" t="str">
            <v>Series 2007</v>
          </cell>
          <cell r="C119" t="str">
            <v>AMT</v>
          </cell>
          <cell r="D119" t="str">
            <v>Fixed Rate</v>
          </cell>
          <cell r="H119">
            <v>2034</v>
          </cell>
          <cell r="I119">
            <v>2035</v>
          </cell>
          <cell r="K119">
            <v>0</v>
          </cell>
          <cell r="M119">
            <v>0</v>
          </cell>
        </row>
        <row r="120">
          <cell r="B120" t="str">
            <v>Series 2007</v>
          </cell>
          <cell r="C120" t="str">
            <v>AMT</v>
          </cell>
          <cell r="D120" t="str">
            <v>Fixed Rate</v>
          </cell>
          <cell r="H120">
            <v>2035</v>
          </cell>
          <cell r="I120">
            <v>2036</v>
          </cell>
          <cell r="K120">
            <v>0</v>
          </cell>
          <cell r="M120">
            <v>0</v>
          </cell>
        </row>
        <row r="121">
          <cell r="B121" t="str">
            <v>Series 2007</v>
          </cell>
          <cell r="C121" t="str">
            <v>AMT</v>
          </cell>
          <cell r="D121" t="str">
            <v>Fixed Rate</v>
          </cell>
          <cell r="H121">
            <v>2036</v>
          </cell>
          <cell r="I121">
            <v>2037</v>
          </cell>
          <cell r="K121">
            <v>0</v>
          </cell>
          <cell r="M121">
            <v>0</v>
          </cell>
        </row>
        <row r="122">
          <cell r="B122" t="str">
            <v>Series 2007</v>
          </cell>
          <cell r="C122" t="str">
            <v>AMT</v>
          </cell>
          <cell r="D122" t="str">
            <v>Fixed Rate</v>
          </cell>
          <cell r="H122">
            <v>2037</v>
          </cell>
          <cell r="I122">
            <v>2038</v>
          </cell>
          <cell r="K122">
            <v>0</v>
          </cell>
          <cell r="M122">
            <v>0</v>
          </cell>
        </row>
        <row r="123">
          <cell r="B123" t="str">
            <v>Series 2007B</v>
          </cell>
          <cell r="C123" t="str">
            <v>Non-AMT</v>
          </cell>
          <cell r="D123" t="str">
            <v>Fixed Rate</v>
          </cell>
          <cell r="H123">
            <v>2012</v>
          </cell>
          <cell r="I123">
            <v>2013</v>
          </cell>
          <cell r="K123">
            <v>4805000</v>
          </cell>
          <cell r="M123">
            <v>240250</v>
          </cell>
        </row>
        <row r="124">
          <cell r="B124" t="str">
            <v>Series 2007B</v>
          </cell>
          <cell r="C124" t="str">
            <v>Non-AMT</v>
          </cell>
          <cell r="D124" t="str">
            <v>Fixed Rate</v>
          </cell>
          <cell r="H124">
            <v>2014</v>
          </cell>
          <cell r="I124">
            <v>2015</v>
          </cell>
          <cell r="K124">
            <v>5305000</v>
          </cell>
          <cell r="M124">
            <v>265250</v>
          </cell>
        </row>
        <row r="125">
          <cell r="B125" t="str">
            <v>Series 2007B</v>
          </cell>
          <cell r="C125" t="str">
            <v>Non-AMT</v>
          </cell>
          <cell r="D125" t="str">
            <v>Fixed Rate</v>
          </cell>
          <cell r="H125">
            <v>2015</v>
          </cell>
          <cell r="I125">
            <v>2016</v>
          </cell>
          <cell r="K125">
            <v>5580000</v>
          </cell>
          <cell r="M125">
            <v>279000</v>
          </cell>
        </row>
        <row r="126">
          <cell r="B126" t="str">
            <v>Series 2007B</v>
          </cell>
          <cell r="C126" t="str">
            <v>Non-AMT</v>
          </cell>
          <cell r="D126" t="str">
            <v>Fixed Rate</v>
          </cell>
          <cell r="H126">
            <v>2016</v>
          </cell>
          <cell r="I126">
            <v>2017</v>
          </cell>
          <cell r="K126">
            <v>4480000</v>
          </cell>
          <cell r="M126">
            <v>246400</v>
          </cell>
        </row>
        <row r="127">
          <cell r="B127" t="str">
            <v>Series 2007B</v>
          </cell>
          <cell r="C127" t="str">
            <v>Non-AMT</v>
          </cell>
          <cell r="D127" t="str">
            <v>Fixed Rate</v>
          </cell>
          <cell r="H127">
            <v>2016</v>
          </cell>
          <cell r="I127">
            <v>2017</v>
          </cell>
          <cell r="K127">
            <v>1390000</v>
          </cell>
          <cell r="M127">
            <v>69500</v>
          </cell>
        </row>
        <row r="128">
          <cell r="B128" t="str">
            <v>Series 2007B</v>
          </cell>
          <cell r="C128" t="str">
            <v>Non-AMT</v>
          </cell>
          <cell r="D128" t="str">
            <v>Fixed Rate</v>
          </cell>
          <cell r="H128">
            <v>2017</v>
          </cell>
          <cell r="I128">
            <v>2018</v>
          </cell>
          <cell r="K128">
            <v>0</v>
          </cell>
          <cell r="M128">
            <v>0</v>
          </cell>
        </row>
        <row r="129">
          <cell r="B129" t="str">
            <v>Series 2007B</v>
          </cell>
          <cell r="C129" t="str">
            <v>Non-AMT</v>
          </cell>
          <cell r="D129" t="str">
            <v>Fixed Rate</v>
          </cell>
          <cell r="H129">
            <v>2018</v>
          </cell>
          <cell r="I129">
            <v>2019</v>
          </cell>
          <cell r="K129">
            <v>0</v>
          </cell>
          <cell r="M129">
            <v>0</v>
          </cell>
        </row>
        <row r="130">
          <cell r="B130" t="str">
            <v>Series 2007B</v>
          </cell>
          <cell r="C130" t="str">
            <v>Non-AMT</v>
          </cell>
          <cell r="D130" t="str">
            <v>Fixed Rate</v>
          </cell>
          <cell r="H130">
            <v>2019</v>
          </cell>
          <cell r="I130">
            <v>2020</v>
          </cell>
          <cell r="K130">
            <v>0</v>
          </cell>
          <cell r="M130">
            <v>0</v>
          </cell>
        </row>
        <row r="131">
          <cell r="B131" t="str">
            <v>Series 2007B</v>
          </cell>
          <cell r="C131" t="str">
            <v>Non-AMT</v>
          </cell>
          <cell r="D131" t="str">
            <v>Fixed Rate</v>
          </cell>
          <cell r="H131">
            <v>2020</v>
          </cell>
          <cell r="I131">
            <v>2021</v>
          </cell>
          <cell r="K131">
            <v>0</v>
          </cell>
          <cell r="M131">
            <v>0</v>
          </cell>
        </row>
        <row r="132">
          <cell r="B132" t="str">
            <v>Series 2007B</v>
          </cell>
          <cell r="C132" t="str">
            <v>Non-AMT</v>
          </cell>
          <cell r="D132" t="str">
            <v>Fixed Rate</v>
          </cell>
          <cell r="H132">
            <v>2021</v>
          </cell>
          <cell r="I132">
            <v>2022</v>
          </cell>
          <cell r="K132">
            <v>0</v>
          </cell>
          <cell r="M132">
            <v>0</v>
          </cell>
        </row>
        <row r="133">
          <cell r="B133" t="str">
            <v>Series 2007B</v>
          </cell>
          <cell r="C133" t="str">
            <v>Non-AMT</v>
          </cell>
          <cell r="D133" t="str">
            <v>Fixed Rate</v>
          </cell>
          <cell r="H133">
            <v>2022</v>
          </cell>
          <cell r="I133">
            <v>2023</v>
          </cell>
          <cell r="K133">
            <v>0</v>
          </cell>
          <cell r="M133">
            <v>0</v>
          </cell>
        </row>
        <row r="134">
          <cell r="B134" t="str">
            <v>Series 2007B</v>
          </cell>
          <cell r="C134" t="str">
            <v>Non-AMT</v>
          </cell>
          <cell r="D134" t="str">
            <v>Fixed Rate</v>
          </cell>
          <cell r="H134">
            <v>2023</v>
          </cell>
          <cell r="I134">
            <v>2024</v>
          </cell>
          <cell r="K134">
            <v>0</v>
          </cell>
          <cell r="M134">
            <v>0</v>
          </cell>
        </row>
        <row r="135">
          <cell r="B135" t="str">
            <v>Series 2007B</v>
          </cell>
          <cell r="C135" t="str">
            <v>Non-AMT</v>
          </cell>
          <cell r="D135" t="str">
            <v>Fixed Rate</v>
          </cell>
          <cell r="H135">
            <v>2024</v>
          </cell>
          <cell r="I135">
            <v>2025</v>
          </cell>
          <cell r="K135">
            <v>0</v>
          </cell>
          <cell r="M135">
            <v>0</v>
          </cell>
        </row>
        <row r="136">
          <cell r="B136" t="str">
            <v>Series 2007B</v>
          </cell>
          <cell r="C136" t="str">
            <v>Non-AMT</v>
          </cell>
          <cell r="D136" t="str">
            <v>Fixed Rate</v>
          </cell>
          <cell r="H136">
            <v>2025</v>
          </cell>
          <cell r="I136">
            <v>2026</v>
          </cell>
          <cell r="K136">
            <v>0</v>
          </cell>
          <cell r="M136">
            <v>0</v>
          </cell>
        </row>
        <row r="137">
          <cell r="B137" t="str">
            <v>Series 2007B</v>
          </cell>
          <cell r="C137" t="str">
            <v>Non-AMT</v>
          </cell>
          <cell r="D137" t="str">
            <v>Fixed Rate</v>
          </cell>
          <cell r="H137">
            <v>2026</v>
          </cell>
          <cell r="I137">
            <v>2027</v>
          </cell>
          <cell r="K137">
            <v>0</v>
          </cell>
          <cell r="M137">
            <v>0</v>
          </cell>
        </row>
        <row r="138">
          <cell r="B138" t="str">
            <v>Series 2007B</v>
          </cell>
          <cell r="C138" t="str">
            <v>Non-AMT</v>
          </cell>
          <cell r="D138" t="str">
            <v>Fixed Rate</v>
          </cell>
          <cell r="H138">
            <v>2027</v>
          </cell>
          <cell r="I138">
            <v>2028</v>
          </cell>
          <cell r="K138">
            <v>0</v>
          </cell>
          <cell r="M138">
            <v>0</v>
          </cell>
        </row>
        <row r="139">
          <cell r="B139" t="str">
            <v>Series 2007B</v>
          </cell>
          <cell r="C139" t="str">
            <v>Non-AMT</v>
          </cell>
          <cell r="D139" t="str">
            <v>Fixed Rate</v>
          </cell>
          <cell r="H139">
            <v>2028</v>
          </cell>
          <cell r="I139">
            <v>2029</v>
          </cell>
          <cell r="K139">
            <v>0</v>
          </cell>
          <cell r="M139">
            <v>0</v>
          </cell>
        </row>
        <row r="140">
          <cell r="B140" t="str">
            <v>Series 2008A</v>
          </cell>
          <cell r="C140" t="str">
            <v>AMT</v>
          </cell>
          <cell r="D140" t="str">
            <v>Fixed Rate</v>
          </cell>
          <cell r="H140">
            <v>2009</v>
          </cell>
          <cell r="I140">
            <v>2010</v>
          </cell>
          <cell r="K140">
            <v>4895000</v>
          </cell>
          <cell r="M140">
            <v>244750</v>
          </cell>
        </row>
        <row r="141">
          <cell r="B141" t="str">
            <v>Series 2008A</v>
          </cell>
          <cell r="C141" t="str">
            <v>AMT</v>
          </cell>
          <cell r="D141" t="str">
            <v>Fixed Rate</v>
          </cell>
          <cell r="H141">
            <v>2010</v>
          </cell>
          <cell r="I141">
            <v>2011</v>
          </cell>
          <cell r="K141">
            <v>4955000</v>
          </cell>
          <cell r="M141">
            <v>247750</v>
          </cell>
        </row>
        <row r="142">
          <cell r="B142" t="str">
            <v>Series 2008A</v>
          </cell>
          <cell r="C142" t="str">
            <v>AMT</v>
          </cell>
          <cell r="D142" t="str">
            <v>Fixed Rate</v>
          </cell>
          <cell r="H142">
            <v>2011</v>
          </cell>
          <cell r="I142">
            <v>2012</v>
          </cell>
          <cell r="K142">
            <v>5020000</v>
          </cell>
          <cell r="M142">
            <v>251000</v>
          </cell>
        </row>
        <row r="143">
          <cell r="B143" t="str">
            <v>Series 2008A</v>
          </cell>
          <cell r="C143" t="str">
            <v>AMT</v>
          </cell>
          <cell r="D143" t="str">
            <v>Fixed Rate</v>
          </cell>
          <cell r="H143">
            <v>2012</v>
          </cell>
          <cell r="I143">
            <v>2013</v>
          </cell>
          <cell r="K143">
            <v>5100000</v>
          </cell>
          <cell r="M143">
            <v>255000</v>
          </cell>
        </row>
        <row r="144">
          <cell r="B144" t="str">
            <v>Series 2008A</v>
          </cell>
          <cell r="C144" t="str">
            <v>AMT</v>
          </cell>
          <cell r="D144" t="str">
            <v>Fixed Rate</v>
          </cell>
          <cell r="H144">
            <v>2013</v>
          </cell>
          <cell r="I144">
            <v>2014</v>
          </cell>
          <cell r="K144">
            <v>5155000</v>
          </cell>
          <cell r="M144">
            <v>270637.5</v>
          </cell>
        </row>
        <row r="145">
          <cell r="B145" t="str">
            <v>Series 2008A</v>
          </cell>
          <cell r="C145" t="str">
            <v>AMT</v>
          </cell>
          <cell r="D145" t="str">
            <v>Fixed Rate</v>
          </cell>
          <cell r="H145">
            <v>2014</v>
          </cell>
          <cell r="I145">
            <v>2015</v>
          </cell>
          <cell r="K145">
            <v>5225000</v>
          </cell>
          <cell r="M145">
            <v>274312.5</v>
          </cell>
        </row>
        <row r="146">
          <cell r="B146" t="str">
            <v>Series 2008A</v>
          </cell>
          <cell r="C146" t="str">
            <v>AMT</v>
          </cell>
          <cell r="D146" t="str">
            <v>Fixed Rate</v>
          </cell>
          <cell r="H146">
            <v>2015</v>
          </cell>
          <cell r="I146">
            <v>2016</v>
          </cell>
          <cell r="K146">
            <v>5305000</v>
          </cell>
          <cell r="M146">
            <v>278512.5</v>
          </cell>
        </row>
        <row r="147">
          <cell r="B147" t="str">
            <v>Series 2008A</v>
          </cell>
          <cell r="C147" t="str">
            <v>AMT</v>
          </cell>
          <cell r="D147" t="str">
            <v>Fixed Rate</v>
          </cell>
          <cell r="H147">
            <v>2016</v>
          </cell>
          <cell r="I147">
            <v>2017</v>
          </cell>
          <cell r="K147">
            <v>5390000</v>
          </cell>
          <cell r="M147">
            <v>282975</v>
          </cell>
        </row>
        <row r="148">
          <cell r="B148" t="str">
            <v>Series 2008A</v>
          </cell>
          <cell r="C148" t="str">
            <v>AMT</v>
          </cell>
          <cell r="D148" t="str">
            <v>Fixed Rate</v>
          </cell>
          <cell r="H148">
            <v>2017</v>
          </cell>
          <cell r="I148">
            <v>2018</v>
          </cell>
          <cell r="K148">
            <v>5470000</v>
          </cell>
          <cell r="M148">
            <v>287175</v>
          </cell>
        </row>
        <row r="149">
          <cell r="B149" t="str">
            <v>Series 2008A</v>
          </cell>
          <cell r="C149" t="str">
            <v>AMT</v>
          </cell>
          <cell r="D149" t="str">
            <v>Fixed Rate</v>
          </cell>
          <cell r="H149">
            <v>2018</v>
          </cell>
          <cell r="I149">
            <v>2019</v>
          </cell>
          <cell r="K149">
            <v>5535000</v>
          </cell>
          <cell r="M149">
            <v>290587.5</v>
          </cell>
        </row>
        <row r="150">
          <cell r="B150" t="str">
            <v>Series 2008A</v>
          </cell>
          <cell r="C150" t="str">
            <v>AMT</v>
          </cell>
          <cell r="D150" t="str">
            <v>Fixed Rate</v>
          </cell>
          <cell r="H150">
            <v>2019</v>
          </cell>
          <cell r="I150">
            <v>2020</v>
          </cell>
          <cell r="K150">
            <v>0</v>
          </cell>
          <cell r="M150">
            <v>0</v>
          </cell>
        </row>
        <row r="151">
          <cell r="B151" t="str">
            <v>Series 2008A</v>
          </cell>
          <cell r="C151" t="str">
            <v>AMT</v>
          </cell>
          <cell r="D151" t="str">
            <v>Fixed Rate</v>
          </cell>
          <cell r="H151">
            <v>2020</v>
          </cell>
          <cell r="I151">
            <v>2021</v>
          </cell>
          <cell r="K151">
            <v>0</v>
          </cell>
          <cell r="M151">
            <v>0</v>
          </cell>
        </row>
        <row r="152">
          <cell r="B152" t="str">
            <v>Series 2008A</v>
          </cell>
          <cell r="C152" t="str">
            <v>AMT</v>
          </cell>
          <cell r="D152" t="str">
            <v>Fixed Rate</v>
          </cell>
          <cell r="H152">
            <v>2021</v>
          </cell>
          <cell r="I152">
            <v>2022</v>
          </cell>
          <cell r="K152">
            <v>0</v>
          </cell>
          <cell r="M152">
            <v>0</v>
          </cell>
        </row>
        <row r="153">
          <cell r="B153" t="str">
            <v>Series 2008A</v>
          </cell>
          <cell r="C153" t="str">
            <v>AMT</v>
          </cell>
          <cell r="D153" t="str">
            <v>Fixed Rate</v>
          </cell>
          <cell r="H153">
            <v>2022</v>
          </cell>
          <cell r="I153">
            <v>2023</v>
          </cell>
          <cell r="K153">
            <v>0</v>
          </cell>
          <cell r="M153">
            <v>0</v>
          </cell>
        </row>
        <row r="154">
          <cell r="B154" t="str">
            <v>Series 2008A</v>
          </cell>
          <cell r="C154" t="str">
            <v>AMT</v>
          </cell>
          <cell r="D154" t="str">
            <v>Fixed Rate</v>
          </cell>
          <cell r="H154">
            <v>2023</v>
          </cell>
          <cell r="I154">
            <v>2024</v>
          </cell>
          <cell r="K154">
            <v>0</v>
          </cell>
          <cell r="M154">
            <v>0</v>
          </cell>
        </row>
        <row r="155">
          <cell r="B155" t="str">
            <v>Series 2008A</v>
          </cell>
          <cell r="C155" t="str">
            <v>AMT</v>
          </cell>
          <cell r="D155" t="str">
            <v>Fixed Rate</v>
          </cell>
          <cell r="H155">
            <v>2024</v>
          </cell>
          <cell r="I155">
            <v>2025</v>
          </cell>
          <cell r="K155">
            <v>0</v>
          </cell>
          <cell r="M155">
            <v>0</v>
          </cell>
        </row>
        <row r="156">
          <cell r="B156" t="str">
            <v>Series 2008A</v>
          </cell>
          <cell r="C156" t="str">
            <v>AMT</v>
          </cell>
          <cell r="D156" t="str">
            <v>Fixed Rate</v>
          </cell>
          <cell r="H156">
            <v>2025</v>
          </cell>
          <cell r="I156">
            <v>2026</v>
          </cell>
          <cell r="K156">
            <v>0</v>
          </cell>
          <cell r="M156">
            <v>0</v>
          </cell>
        </row>
        <row r="157">
          <cell r="B157" t="str">
            <v>Series 2008A</v>
          </cell>
          <cell r="C157" t="str">
            <v>AMT</v>
          </cell>
          <cell r="D157" t="str">
            <v>Fixed Rate</v>
          </cell>
          <cell r="H157">
            <v>2026</v>
          </cell>
          <cell r="I157">
            <v>2027</v>
          </cell>
          <cell r="K157">
            <v>0</v>
          </cell>
          <cell r="M157">
            <v>0</v>
          </cell>
        </row>
        <row r="158">
          <cell r="B158" t="str">
            <v>Series 2008A</v>
          </cell>
          <cell r="C158" t="str">
            <v>AMT</v>
          </cell>
          <cell r="D158" t="str">
            <v>Fixed Rate</v>
          </cell>
          <cell r="H158">
            <v>2027</v>
          </cell>
          <cell r="I158">
            <v>2028</v>
          </cell>
          <cell r="K158">
            <v>0</v>
          </cell>
          <cell r="M158">
            <v>0</v>
          </cell>
        </row>
        <row r="159">
          <cell r="B159" t="str">
            <v>Series 2008A</v>
          </cell>
          <cell r="C159" t="str">
            <v>AMT</v>
          </cell>
          <cell r="D159" t="str">
            <v>Fixed Rate</v>
          </cell>
          <cell r="H159">
            <v>2028</v>
          </cell>
          <cell r="I159">
            <v>2029</v>
          </cell>
          <cell r="K159">
            <v>0</v>
          </cell>
          <cell r="M159">
            <v>0</v>
          </cell>
        </row>
        <row r="160">
          <cell r="B160" t="str">
            <v>Series 2008A</v>
          </cell>
          <cell r="C160" t="str">
            <v>AMT</v>
          </cell>
          <cell r="D160" t="str">
            <v>Fixed Rate</v>
          </cell>
          <cell r="H160">
            <v>2029</v>
          </cell>
          <cell r="I160">
            <v>2030</v>
          </cell>
          <cell r="K160">
            <v>0</v>
          </cell>
          <cell r="M160">
            <v>0</v>
          </cell>
        </row>
        <row r="161">
          <cell r="B161" t="str">
            <v>Series 2008A</v>
          </cell>
          <cell r="C161" t="str">
            <v>AMT</v>
          </cell>
          <cell r="D161" t="str">
            <v>Fixed Rate</v>
          </cell>
          <cell r="H161">
            <v>2030</v>
          </cell>
          <cell r="I161">
            <v>2031</v>
          </cell>
          <cell r="K161">
            <v>0</v>
          </cell>
          <cell r="M161">
            <v>0</v>
          </cell>
        </row>
        <row r="162">
          <cell r="B162" t="str">
            <v>Series 2008A</v>
          </cell>
          <cell r="C162" t="str">
            <v>AMT</v>
          </cell>
          <cell r="D162" t="str">
            <v>Fixed Rate</v>
          </cell>
          <cell r="H162">
            <v>2031</v>
          </cell>
          <cell r="I162">
            <v>2032</v>
          </cell>
          <cell r="K162">
            <v>0</v>
          </cell>
          <cell r="M162">
            <v>0</v>
          </cell>
        </row>
        <row r="163">
          <cell r="B163" t="str">
            <v>Series 2008A</v>
          </cell>
          <cell r="C163" t="str">
            <v>AMT</v>
          </cell>
          <cell r="D163" t="str">
            <v>Fixed Rate</v>
          </cell>
          <cell r="H163">
            <v>2032</v>
          </cell>
          <cell r="I163">
            <v>2033</v>
          </cell>
          <cell r="K163">
            <v>0</v>
          </cell>
          <cell r="M163">
            <v>0</v>
          </cell>
        </row>
        <row r="164">
          <cell r="B164" t="str">
            <v>Series 2008B</v>
          </cell>
          <cell r="C164" t="str">
            <v>AMT</v>
          </cell>
          <cell r="D164" t="str">
            <v>Variable</v>
          </cell>
          <cell r="H164">
            <v>2009</v>
          </cell>
          <cell r="I164">
            <v>2010</v>
          </cell>
          <cell r="K164">
            <v>4800000</v>
          </cell>
          <cell r="M164">
            <v>48000</v>
          </cell>
        </row>
        <row r="165">
          <cell r="B165" t="str">
            <v>Series 2008B</v>
          </cell>
          <cell r="C165" t="str">
            <v>AMT</v>
          </cell>
          <cell r="D165" t="str">
            <v>Variable</v>
          </cell>
          <cell r="H165">
            <v>2010</v>
          </cell>
          <cell r="I165">
            <v>2011</v>
          </cell>
          <cell r="K165">
            <v>4995000</v>
          </cell>
          <cell r="M165">
            <v>49950</v>
          </cell>
        </row>
        <row r="166">
          <cell r="B166" t="str">
            <v>Series 2008B</v>
          </cell>
          <cell r="C166" t="str">
            <v>AMT</v>
          </cell>
          <cell r="D166" t="str">
            <v>Variable</v>
          </cell>
          <cell r="H166">
            <v>2011</v>
          </cell>
          <cell r="I166">
            <v>2012</v>
          </cell>
          <cell r="K166">
            <v>0</v>
          </cell>
          <cell r="M166">
            <v>0</v>
          </cell>
        </row>
        <row r="167">
          <cell r="B167" t="str">
            <v>Series 2008B</v>
          </cell>
          <cell r="C167" t="str">
            <v>AMT</v>
          </cell>
          <cell r="D167" t="str">
            <v>Variable</v>
          </cell>
          <cell r="H167">
            <v>2012</v>
          </cell>
          <cell r="I167">
            <v>2013</v>
          </cell>
          <cell r="K167">
            <v>0</v>
          </cell>
          <cell r="M167">
            <v>0</v>
          </cell>
        </row>
        <row r="168">
          <cell r="B168" t="str">
            <v>Series 2008B</v>
          </cell>
          <cell r="C168" t="str">
            <v>AMT</v>
          </cell>
          <cell r="D168" t="str">
            <v>Variable</v>
          </cell>
          <cell r="H168">
            <v>2013</v>
          </cell>
          <cell r="I168">
            <v>2014</v>
          </cell>
          <cell r="K168">
            <v>0</v>
          </cell>
          <cell r="M168">
            <v>0</v>
          </cell>
        </row>
        <row r="169">
          <cell r="B169" t="str">
            <v>Series 2008B</v>
          </cell>
          <cell r="C169" t="str">
            <v>AMT</v>
          </cell>
          <cell r="D169" t="str">
            <v>Variable</v>
          </cell>
          <cell r="H169">
            <v>2014</v>
          </cell>
          <cell r="I169">
            <v>2015</v>
          </cell>
          <cell r="K169">
            <v>0</v>
          </cell>
          <cell r="M169">
            <v>0</v>
          </cell>
        </row>
        <row r="170">
          <cell r="B170" t="str">
            <v>Series 2008B</v>
          </cell>
          <cell r="C170" t="str">
            <v>AMT</v>
          </cell>
          <cell r="D170" t="str">
            <v>Variable</v>
          </cell>
          <cell r="H170">
            <v>2015</v>
          </cell>
          <cell r="I170">
            <v>2016</v>
          </cell>
          <cell r="K170">
            <v>0</v>
          </cell>
          <cell r="M170">
            <v>0</v>
          </cell>
        </row>
        <row r="171">
          <cell r="B171" t="str">
            <v>Series 2008B</v>
          </cell>
          <cell r="C171" t="str">
            <v>AMT</v>
          </cell>
          <cell r="D171" t="str">
            <v>Variable</v>
          </cell>
          <cell r="H171">
            <v>2016</v>
          </cell>
          <cell r="I171">
            <v>2017</v>
          </cell>
          <cell r="K171">
            <v>0</v>
          </cell>
          <cell r="M171">
            <v>0</v>
          </cell>
        </row>
        <row r="172">
          <cell r="B172" t="str">
            <v>Series 2008B</v>
          </cell>
          <cell r="C172" t="str">
            <v>AMT</v>
          </cell>
          <cell r="D172" t="str">
            <v>Variable</v>
          </cell>
          <cell r="H172">
            <v>2017</v>
          </cell>
          <cell r="I172">
            <v>2018</v>
          </cell>
          <cell r="K172">
            <v>0</v>
          </cell>
          <cell r="M172">
            <v>0</v>
          </cell>
        </row>
        <row r="173">
          <cell r="B173" t="str">
            <v>Series 2008B</v>
          </cell>
          <cell r="C173" t="str">
            <v>AMT</v>
          </cell>
          <cell r="D173" t="str">
            <v>Variable</v>
          </cell>
          <cell r="H173">
            <v>2018</v>
          </cell>
          <cell r="I173">
            <v>2019</v>
          </cell>
          <cell r="K173">
            <v>0</v>
          </cell>
          <cell r="M173">
            <v>0</v>
          </cell>
        </row>
        <row r="174">
          <cell r="B174" t="str">
            <v>Series 2008B</v>
          </cell>
          <cell r="C174" t="str">
            <v>AMT</v>
          </cell>
          <cell r="D174" t="str">
            <v>Variable</v>
          </cell>
          <cell r="H174">
            <v>2019</v>
          </cell>
          <cell r="I174">
            <v>2020</v>
          </cell>
          <cell r="K174">
            <v>0</v>
          </cell>
          <cell r="M174">
            <v>0</v>
          </cell>
        </row>
        <row r="175">
          <cell r="B175" t="str">
            <v>Series 2008B</v>
          </cell>
          <cell r="C175" t="str">
            <v>AMT</v>
          </cell>
          <cell r="D175" t="str">
            <v>Variable</v>
          </cell>
          <cell r="H175">
            <v>2020</v>
          </cell>
          <cell r="I175">
            <v>2021</v>
          </cell>
          <cell r="K175">
            <v>0</v>
          </cell>
          <cell r="M175">
            <v>0</v>
          </cell>
        </row>
        <row r="176">
          <cell r="B176" t="str">
            <v>Series 2008B</v>
          </cell>
          <cell r="C176" t="str">
            <v>AMT</v>
          </cell>
          <cell r="D176" t="str">
            <v>Variable</v>
          </cell>
          <cell r="H176">
            <v>2021</v>
          </cell>
          <cell r="I176">
            <v>2022</v>
          </cell>
          <cell r="K176">
            <v>0</v>
          </cell>
          <cell r="M176">
            <v>0</v>
          </cell>
        </row>
        <row r="177">
          <cell r="B177" t="str">
            <v>Series 2008B</v>
          </cell>
          <cell r="C177" t="str">
            <v>AMT</v>
          </cell>
          <cell r="D177" t="str">
            <v>Variable</v>
          </cell>
          <cell r="H177">
            <v>2022</v>
          </cell>
          <cell r="I177">
            <v>2023</v>
          </cell>
          <cell r="K177">
            <v>0</v>
          </cell>
          <cell r="M177">
            <v>0</v>
          </cell>
        </row>
        <row r="178">
          <cell r="B178" t="str">
            <v>Series 2008B</v>
          </cell>
          <cell r="C178" t="str">
            <v>AMT</v>
          </cell>
          <cell r="D178" t="str">
            <v>Variable</v>
          </cell>
          <cell r="H178">
            <v>2023</v>
          </cell>
          <cell r="I178">
            <v>2024</v>
          </cell>
          <cell r="K178">
            <v>0</v>
          </cell>
          <cell r="M178">
            <v>0</v>
          </cell>
        </row>
        <row r="179">
          <cell r="B179" t="str">
            <v>Series 2008B</v>
          </cell>
          <cell r="C179" t="str">
            <v>AMT</v>
          </cell>
          <cell r="D179" t="str">
            <v>Variable</v>
          </cell>
          <cell r="H179">
            <v>2024</v>
          </cell>
          <cell r="I179">
            <v>2025</v>
          </cell>
          <cell r="K179">
            <v>0</v>
          </cell>
          <cell r="M179">
            <v>0</v>
          </cell>
        </row>
        <row r="180">
          <cell r="B180" t="str">
            <v>Series 2008B</v>
          </cell>
          <cell r="C180" t="str">
            <v>AMT</v>
          </cell>
          <cell r="D180" t="str">
            <v>Variable</v>
          </cell>
          <cell r="H180">
            <v>2025</v>
          </cell>
          <cell r="I180">
            <v>2026</v>
          </cell>
          <cell r="K180">
            <v>0</v>
          </cell>
          <cell r="M180">
            <v>0</v>
          </cell>
        </row>
        <row r="181">
          <cell r="B181" t="str">
            <v>Series 2008B</v>
          </cell>
          <cell r="C181" t="str">
            <v>AMT</v>
          </cell>
          <cell r="D181" t="str">
            <v>Variable</v>
          </cell>
          <cell r="H181">
            <v>2026</v>
          </cell>
          <cell r="I181">
            <v>2027</v>
          </cell>
          <cell r="K181">
            <v>0</v>
          </cell>
          <cell r="M181">
            <v>0</v>
          </cell>
        </row>
        <row r="182">
          <cell r="B182" t="str">
            <v>Series 2008B</v>
          </cell>
          <cell r="C182" t="str">
            <v>AMT</v>
          </cell>
          <cell r="D182" t="str">
            <v>Variable</v>
          </cell>
          <cell r="H182">
            <v>2027</v>
          </cell>
          <cell r="I182">
            <v>2028</v>
          </cell>
          <cell r="K182">
            <v>0</v>
          </cell>
          <cell r="M182">
            <v>0</v>
          </cell>
        </row>
        <row r="183">
          <cell r="B183" t="str">
            <v>Series 2008B</v>
          </cell>
          <cell r="C183" t="str">
            <v>AMT</v>
          </cell>
          <cell r="D183" t="str">
            <v>Variable</v>
          </cell>
          <cell r="H183">
            <v>2028</v>
          </cell>
          <cell r="I183">
            <v>2029</v>
          </cell>
          <cell r="K183">
            <v>0</v>
          </cell>
          <cell r="M183">
            <v>0</v>
          </cell>
        </row>
        <row r="184">
          <cell r="B184" t="str">
            <v>Series 2008B</v>
          </cell>
          <cell r="C184" t="str">
            <v>AMT</v>
          </cell>
          <cell r="D184" t="str">
            <v>Variable</v>
          </cell>
          <cell r="H184">
            <v>2029</v>
          </cell>
          <cell r="I184">
            <v>2030</v>
          </cell>
          <cell r="K184">
            <v>0</v>
          </cell>
          <cell r="M184">
            <v>0</v>
          </cell>
        </row>
        <row r="185">
          <cell r="B185" t="str">
            <v>Series 2008B</v>
          </cell>
          <cell r="C185" t="str">
            <v>AMT</v>
          </cell>
          <cell r="D185" t="str">
            <v>Variable</v>
          </cell>
          <cell r="H185">
            <v>2030</v>
          </cell>
          <cell r="I185">
            <v>2031</v>
          </cell>
          <cell r="K185">
            <v>0</v>
          </cell>
          <cell r="M185">
            <v>0</v>
          </cell>
        </row>
        <row r="186">
          <cell r="B186" t="str">
            <v>Series 2008B</v>
          </cell>
          <cell r="C186" t="str">
            <v>AMT</v>
          </cell>
          <cell r="D186" t="str">
            <v>Variable</v>
          </cell>
          <cell r="H186">
            <v>2031</v>
          </cell>
          <cell r="I186">
            <v>2032</v>
          </cell>
          <cell r="K186">
            <v>0</v>
          </cell>
          <cell r="M186">
            <v>0</v>
          </cell>
        </row>
        <row r="187">
          <cell r="B187" t="str">
            <v>Series 2008B</v>
          </cell>
          <cell r="C187" t="str">
            <v>AMT</v>
          </cell>
          <cell r="D187" t="str">
            <v>Variable</v>
          </cell>
          <cell r="H187">
            <v>2032</v>
          </cell>
          <cell r="I187">
            <v>2033</v>
          </cell>
          <cell r="K187">
            <v>0</v>
          </cell>
          <cell r="M187">
            <v>0</v>
          </cell>
        </row>
        <row r="188">
          <cell r="B188" t="str">
            <v>Series 2008B</v>
          </cell>
          <cell r="C188" t="str">
            <v>AMT</v>
          </cell>
          <cell r="D188" t="str">
            <v>Variable</v>
          </cell>
          <cell r="H188">
            <v>2033</v>
          </cell>
          <cell r="I188">
            <v>2034</v>
          </cell>
          <cell r="K188">
            <v>0</v>
          </cell>
          <cell r="M188">
            <v>0</v>
          </cell>
        </row>
        <row r="189">
          <cell r="B189" t="str">
            <v>Series 2008C1</v>
          </cell>
          <cell r="C189" t="str">
            <v>AMT</v>
          </cell>
          <cell r="D189" t="str">
            <v>Variable</v>
          </cell>
          <cell r="H189">
            <v>2009</v>
          </cell>
          <cell r="I189">
            <v>2010</v>
          </cell>
          <cell r="K189">
            <v>3875000</v>
          </cell>
          <cell r="M189">
            <v>38750</v>
          </cell>
        </row>
        <row r="190">
          <cell r="B190" t="str">
            <v>Series 2008C1</v>
          </cell>
          <cell r="C190" t="str">
            <v>AMT</v>
          </cell>
          <cell r="D190" t="str">
            <v>Variable</v>
          </cell>
          <cell r="H190">
            <v>2010</v>
          </cell>
          <cell r="I190">
            <v>2011</v>
          </cell>
          <cell r="K190">
            <v>4025000</v>
          </cell>
          <cell r="M190">
            <v>40250</v>
          </cell>
        </row>
        <row r="191">
          <cell r="B191" t="str">
            <v>Series 2008C1</v>
          </cell>
          <cell r="C191" t="str">
            <v>AMT</v>
          </cell>
          <cell r="D191" t="str">
            <v>Variable</v>
          </cell>
          <cell r="H191">
            <v>2011</v>
          </cell>
          <cell r="I191">
            <v>2012</v>
          </cell>
          <cell r="K191">
            <v>0</v>
          </cell>
          <cell r="M191">
            <v>0</v>
          </cell>
        </row>
        <row r="192">
          <cell r="B192" t="str">
            <v>Series 2008C1</v>
          </cell>
          <cell r="C192" t="str">
            <v>AMT</v>
          </cell>
          <cell r="D192" t="str">
            <v>Variable</v>
          </cell>
          <cell r="H192">
            <v>2012</v>
          </cell>
          <cell r="I192">
            <v>2013</v>
          </cell>
          <cell r="K192">
            <v>0</v>
          </cell>
          <cell r="M192">
            <v>0</v>
          </cell>
        </row>
        <row r="193">
          <cell r="B193" t="str">
            <v>Series 2008C1</v>
          </cell>
          <cell r="C193" t="str">
            <v>AMT</v>
          </cell>
          <cell r="D193" t="str">
            <v>Variable</v>
          </cell>
          <cell r="H193">
            <v>2013</v>
          </cell>
          <cell r="I193">
            <v>2014</v>
          </cell>
          <cell r="K193">
            <v>0</v>
          </cell>
          <cell r="M193">
            <v>0</v>
          </cell>
        </row>
        <row r="194">
          <cell r="B194" t="str">
            <v>Series 2008C1</v>
          </cell>
          <cell r="C194" t="str">
            <v>AMT</v>
          </cell>
          <cell r="D194" t="str">
            <v>Variable</v>
          </cell>
          <cell r="H194">
            <v>2014</v>
          </cell>
          <cell r="I194">
            <v>2015</v>
          </cell>
          <cell r="K194">
            <v>0</v>
          </cell>
          <cell r="M194">
            <v>0</v>
          </cell>
        </row>
        <row r="195">
          <cell r="B195" t="str">
            <v>Series 2008C1</v>
          </cell>
          <cell r="C195" t="str">
            <v>AMT</v>
          </cell>
          <cell r="D195" t="str">
            <v>Variable</v>
          </cell>
          <cell r="H195">
            <v>2015</v>
          </cell>
          <cell r="I195">
            <v>2016</v>
          </cell>
          <cell r="K195">
            <v>0</v>
          </cell>
          <cell r="M195">
            <v>0</v>
          </cell>
        </row>
        <row r="196">
          <cell r="B196" t="str">
            <v>Series 2008C1</v>
          </cell>
          <cell r="C196" t="str">
            <v>AMT</v>
          </cell>
          <cell r="D196" t="str">
            <v>Variable</v>
          </cell>
          <cell r="H196">
            <v>2016</v>
          </cell>
          <cell r="I196">
            <v>2017</v>
          </cell>
          <cell r="K196">
            <v>0</v>
          </cell>
          <cell r="M196">
            <v>0</v>
          </cell>
        </row>
        <row r="197">
          <cell r="B197" t="str">
            <v>Series 2008C1</v>
          </cell>
          <cell r="C197" t="str">
            <v>AMT</v>
          </cell>
          <cell r="D197" t="str">
            <v>Variable</v>
          </cell>
          <cell r="H197">
            <v>2017</v>
          </cell>
          <cell r="I197">
            <v>2018</v>
          </cell>
          <cell r="K197">
            <v>0</v>
          </cell>
          <cell r="M197">
            <v>0</v>
          </cell>
        </row>
        <row r="198">
          <cell r="B198" t="str">
            <v>Series 2008C1</v>
          </cell>
          <cell r="C198" t="str">
            <v>AMT</v>
          </cell>
          <cell r="D198" t="str">
            <v>Variable</v>
          </cell>
          <cell r="H198">
            <v>2018</v>
          </cell>
          <cell r="I198">
            <v>2019</v>
          </cell>
          <cell r="K198">
            <v>0</v>
          </cell>
          <cell r="M198">
            <v>0</v>
          </cell>
        </row>
        <row r="199">
          <cell r="B199" t="str">
            <v>Series 2008C1</v>
          </cell>
          <cell r="C199" t="str">
            <v>AMT</v>
          </cell>
          <cell r="D199" t="str">
            <v>Variable</v>
          </cell>
          <cell r="H199">
            <v>2019</v>
          </cell>
          <cell r="I199">
            <v>2020</v>
          </cell>
          <cell r="K199">
            <v>0</v>
          </cell>
          <cell r="M199">
            <v>0</v>
          </cell>
        </row>
        <row r="200">
          <cell r="B200" t="str">
            <v>Series 2008C1</v>
          </cell>
          <cell r="C200" t="str">
            <v>AMT</v>
          </cell>
          <cell r="D200" t="str">
            <v>Variable</v>
          </cell>
          <cell r="H200">
            <v>2020</v>
          </cell>
          <cell r="I200">
            <v>2021</v>
          </cell>
          <cell r="K200">
            <v>0</v>
          </cell>
          <cell r="M200">
            <v>0</v>
          </cell>
        </row>
        <row r="201">
          <cell r="B201" t="str">
            <v>Series 2008C1</v>
          </cell>
          <cell r="C201" t="str">
            <v>AMT</v>
          </cell>
          <cell r="D201" t="str">
            <v>Variable</v>
          </cell>
          <cell r="H201">
            <v>2021</v>
          </cell>
          <cell r="I201">
            <v>2022</v>
          </cell>
          <cell r="K201">
            <v>0</v>
          </cell>
          <cell r="M201">
            <v>0</v>
          </cell>
        </row>
        <row r="202">
          <cell r="B202" t="str">
            <v>Series 2008C2</v>
          </cell>
          <cell r="C202" t="str">
            <v>AMT</v>
          </cell>
          <cell r="D202" t="str">
            <v>Variable</v>
          </cell>
          <cell r="H202">
            <v>2009</v>
          </cell>
          <cell r="I202">
            <v>2010</v>
          </cell>
          <cell r="K202">
            <v>450000</v>
          </cell>
          <cell r="M202">
            <v>4500</v>
          </cell>
        </row>
        <row r="203">
          <cell r="B203" t="str">
            <v>Series 2008C2</v>
          </cell>
          <cell r="C203" t="str">
            <v>AMT</v>
          </cell>
          <cell r="D203" t="str">
            <v>Variable</v>
          </cell>
          <cell r="H203">
            <v>2010</v>
          </cell>
          <cell r="I203">
            <v>2011</v>
          </cell>
          <cell r="K203">
            <v>475000</v>
          </cell>
          <cell r="M203">
            <v>4750</v>
          </cell>
        </row>
        <row r="204">
          <cell r="B204" t="str">
            <v>Series 2008C2</v>
          </cell>
          <cell r="C204" t="str">
            <v>AMT</v>
          </cell>
          <cell r="D204" t="str">
            <v>Variable</v>
          </cell>
          <cell r="H204">
            <v>2011</v>
          </cell>
          <cell r="I204">
            <v>2012</v>
          </cell>
          <cell r="K204">
            <v>0</v>
          </cell>
          <cell r="M204">
            <v>0</v>
          </cell>
        </row>
        <row r="205">
          <cell r="B205" t="str">
            <v>Series 2008C2</v>
          </cell>
          <cell r="C205" t="str">
            <v>AMT</v>
          </cell>
          <cell r="D205" t="str">
            <v>Variable</v>
          </cell>
          <cell r="H205">
            <v>2012</v>
          </cell>
          <cell r="I205">
            <v>2013</v>
          </cell>
          <cell r="K205">
            <v>0</v>
          </cell>
          <cell r="M205">
            <v>0</v>
          </cell>
        </row>
        <row r="206">
          <cell r="B206" t="str">
            <v>Series 2008C2</v>
          </cell>
          <cell r="C206" t="str">
            <v>AMT</v>
          </cell>
          <cell r="D206" t="str">
            <v>Variable</v>
          </cell>
          <cell r="H206">
            <v>2013</v>
          </cell>
          <cell r="I206">
            <v>2014</v>
          </cell>
          <cell r="K206">
            <v>0</v>
          </cell>
          <cell r="M206">
            <v>0</v>
          </cell>
        </row>
        <row r="207">
          <cell r="B207" t="str">
            <v>Series 2008C2</v>
          </cell>
          <cell r="C207" t="str">
            <v>AMT</v>
          </cell>
          <cell r="D207" t="str">
            <v>Variable</v>
          </cell>
          <cell r="H207">
            <v>2014</v>
          </cell>
          <cell r="I207">
            <v>2015</v>
          </cell>
          <cell r="K207">
            <v>0</v>
          </cell>
          <cell r="M207">
            <v>0</v>
          </cell>
        </row>
        <row r="208">
          <cell r="B208" t="str">
            <v>Series 2008C2</v>
          </cell>
          <cell r="C208" t="str">
            <v>AMT</v>
          </cell>
          <cell r="D208" t="str">
            <v>Variable</v>
          </cell>
          <cell r="H208">
            <v>2015</v>
          </cell>
          <cell r="I208">
            <v>2016</v>
          </cell>
          <cell r="K208">
            <v>0</v>
          </cell>
          <cell r="M208">
            <v>0</v>
          </cell>
        </row>
        <row r="209">
          <cell r="B209" t="str">
            <v>Series 2008C2</v>
          </cell>
          <cell r="C209" t="str">
            <v>AMT</v>
          </cell>
          <cell r="D209" t="str">
            <v>Variable</v>
          </cell>
          <cell r="H209">
            <v>2016</v>
          </cell>
          <cell r="I209">
            <v>2017</v>
          </cell>
          <cell r="K209">
            <v>0</v>
          </cell>
          <cell r="M209">
            <v>0</v>
          </cell>
        </row>
        <row r="210">
          <cell r="B210" t="str">
            <v>Series 2008C2</v>
          </cell>
          <cell r="C210" t="str">
            <v>AMT</v>
          </cell>
          <cell r="D210" t="str">
            <v>Variable</v>
          </cell>
          <cell r="H210">
            <v>2017</v>
          </cell>
          <cell r="I210">
            <v>2018</v>
          </cell>
          <cell r="K210">
            <v>0</v>
          </cell>
          <cell r="M210">
            <v>0</v>
          </cell>
        </row>
        <row r="211">
          <cell r="B211" t="str">
            <v>Series 2008C2</v>
          </cell>
          <cell r="C211" t="str">
            <v>AMT</v>
          </cell>
          <cell r="D211" t="str">
            <v>Variable</v>
          </cell>
          <cell r="H211">
            <v>2018</v>
          </cell>
          <cell r="I211">
            <v>2019</v>
          </cell>
          <cell r="K211">
            <v>0</v>
          </cell>
          <cell r="M211">
            <v>0</v>
          </cell>
        </row>
        <row r="212">
          <cell r="B212" t="str">
            <v>Series 2008C2</v>
          </cell>
          <cell r="C212" t="str">
            <v>AMT</v>
          </cell>
          <cell r="D212" t="str">
            <v>Variable</v>
          </cell>
          <cell r="H212">
            <v>2019</v>
          </cell>
          <cell r="I212">
            <v>2020</v>
          </cell>
          <cell r="K212">
            <v>0</v>
          </cell>
          <cell r="M212">
            <v>0</v>
          </cell>
        </row>
        <row r="213">
          <cell r="B213" t="str">
            <v>Series 2008C2</v>
          </cell>
          <cell r="C213" t="str">
            <v>AMT</v>
          </cell>
          <cell r="D213" t="str">
            <v>Variable</v>
          </cell>
          <cell r="H213">
            <v>2020</v>
          </cell>
          <cell r="I213">
            <v>2021</v>
          </cell>
          <cell r="K213">
            <v>0</v>
          </cell>
          <cell r="M213">
            <v>0</v>
          </cell>
        </row>
        <row r="214">
          <cell r="B214" t="str">
            <v>Series 2008C2</v>
          </cell>
          <cell r="C214" t="str">
            <v>AMT</v>
          </cell>
          <cell r="D214" t="str">
            <v>Variable</v>
          </cell>
          <cell r="H214">
            <v>2021</v>
          </cell>
          <cell r="I214">
            <v>2022</v>
          </cell>
          <cell r="K214">
            <v>0</v>
          </cell>
          <cell r="M214">
            <v>0</v>
          </cell>
        </row>
        <row r="215">
          <cell r="B215" t="str">
            <v>Series 2008C2</v>
          </cell>
          <cell r="C215" t="str">
            <v>AMT</v>
          </cell>
          <cell r="D215" t="str">
            <v>Variable</v>
          </cell>
          <cell r="H215">
            <v>2022</v>
          </cell>
          <cell r="I215">
            <v>2023</v>
          </cell>
          <cell r="K215">
            <v>0</v>
          </cell>
          <cell r="M215">
            <v>0</v>
          </cell>
        </row>
        <row r="216">
          <cell r="B216" t="str">
            <v>Series 2008C2</v>
          </cell>
          <cell r="C216" t="str">
            <v>AMT</v>
          </cell>
          <cell r="D216" t="str">
            <v>Variable</v>
          </cell>
          <cell r="H216">
            <v>2023</v>
          </cell>
          <cell r="I216">
            <v>2024</v>
          </cell>
          <cell r="K216">
            <v>0</v>
          </cell>
          <cell r="M216">
            <v>0</v>
          </cell>
        </row>
        <row r="217">
          <cell r="B217" t="str">
            <v>Series 2008C2</v>
          </cell>
          <cell r="C217" t="str">
            <v>AMT</v>
          </cell>
          <cell r="D217" t="str">
            <v>Variable</v>
          </cell>
          <cell r="H217">
            <v>2024</v>
          </cell>
          <cell r="I217">
            <v>2025</v>
          </cell>
          <cell r="K217">
            <v>0</v>
          </cell>
          <cell r="M217">
            <v>0</v>
          </cell>
        </row>
        <row r="218">
          <cell r="B218" t="str">
            <v>Series 2008C3</v>
          </cell>
          <cell r="C218" t="str">
            <v>AMT</v>
          </cell>
          <cell r="D218" t="str">
            <v>Variable</v>
          </cell>
          <cell r="H218">
            <v>2009</v>
          </cell>
          <cell r="I218">
            <v>2010</v>
          </cell>
          <cell r="K218">
            <v>390000</v>
          </cell>
          <cell r="M218">
            <v>3900</v>
          </cell>
        </row>
        <row r="219">
          <cell r="B219" t="str">
            <v>Series 2008C3</v>
          </cell>
          <cell r="C219" t="str">
            <v>AMT</v>
          </cell>
          <cell r="D219" t="str">
            <v>Variable</v>
          </cell>
          <cell r="H219">
            <v>2010</v>
          </cell>
          <cell r="I219">
            <v>2011</v>
          </cell>
          <cell r="K219">
            <v>415000</v>
          </cell>
          <cell r="M219">
            <v>4150</v>
          </cell>
        </row>
        <row r="220">
          <cell r="B220" t="str">
            <v>Series 2008C3</v>
          </cell>
          <cell r="C220" t="str">
            <v>AMT</v>
          </cell>
          <cell r="D220" t="str">
            <v>Variable</v>
          </cell>
          <cell r="H220">
            <v>2011</v>
          </cell>
          <cell r="I220">
            <v>2012</v>
          </cell>
          <cell r="K220">
            <v>0</v>
          </cell>
          <cell r="M220">
            <v>0</v>
          </cell>
        </row>
        <row r="221">
          <cell r="B221" t="str">
            <v>Series 2008C3</v>
          </cell>
          <cell r="C221" t="str">
            <v>AMT</v>
          </cell>
          <cell r="D221" t="str">
            <v>Variable</v>
          </cell>
          <cell r="H221">
            <v>2012</v>
          </cell>
          <cell r="I221">
            <v>2013</v>
          </cell>
          <cell r="K221">
            <v>0</v>
          </cell>
          <cell r="M221">
            <v>0</v>
          </cell>
        </row>
        <row r="222">
          <cell r="B222" t="str">
            <v>Series 2008C3</v>
          </cell>
          <cell r="C222" t="str">
            <v>AMT</v>
          </cell>
          <cell r="D222" t="str">
            <v>Variable</v>
          </cell>
          <cell r="H222">
            <v>2013</v>
          </cell>
          <cell r="I222">
            <v>2014</v>
          </cell>
          <cell r="K222">
            <v>0</v>
          </cell>
          <cell r="M222">
            <v>0</v>
          </cell>
        </row>
        <row r="223">
          <cell r="B223" t="str">
            <v>Series 2008C3</v>
          </cell>
          <cell r="C223" t="str">
            <v>AMT</v>
          </cell>
          <cell r="D223" t="str">
            <v>Variable</v>
          </cell>
          <cell r="H223">
            <v>2014</v>
          </cell>
          <cell r="I223">
            <v>2015</v>
          </cell>
          <cell r="K223">
            <v>0</v>
          </cell>
          <cell r="M223">
            <v>0</v>
          </cell>
        </row>
        <row r="224">
          <cell r="B224" t="str">
            <v>Series 2008C3</v>
          </cell>
          <cell r="C224" t="str">
            <v>AMT</v>
          </cell>
          <cell r="D224" t="str">
            <v>Variable</v>
          </cell>
          <cell r="H224">
            <v>2015</v>
          </cell>
          <cell r="I224">
            <v>2016</v>
          </cell>
          <cell r="K224">
            <v>0</v>
          </cell>
          <cell r="M224">
            <v>0</v>
          </cell>
        </row>
        <row r="225">
          <cell r="B225" t="str">
            <v>Series 2008C3</v>
          </cell>
          <cell r="C225" t="str">
            <v>AMT</v>
          </cell>
          <cell r="D225" t="str">
            <v>Variable</v>
          </cell>
          <cell r="H225">
            <v>2016</v>
          </cell>
          <cell r="I225">
            <v>2017</v>
          </cell>
          <cell r="K225">
            <v>0</v>
          </cell>
          <cell r="M225">
            <v>0</v>
          </cell>
        </row>
        <row r="226">
          <cell r="B226" t="str">
            <v>Series 2008C3</v>
          </cell>
          <cell r="C226" t="str">
            <v>AMT</v>
          </cell>
          <cell r="D226" t="str">
            <v>Variable</v>
          </cell>
          <cell r="H226">
            <v>2017</v>
          </cell>
          <cell r="I226">
            <v>2018</v>
          </cell>
          <cell r="K226">
            <v>0</v>
          </cell>
          <cell r="M226">
            <v>0</v>
          </cell>
        </row>
        <row r="227">
          <cell r="B227" t="str">
            <v>Series 2008C3</v>
          </cell>
          <cell r="C227" t="str">
            <v>AMT</v>
          </cell>
          <cell r="D227" t="str">
            <v>Variable</v>
          </cell>
          <cell r="H227">
            <v>2018</v>
          </cell>
          <cell r="I227">
            <v>2019</v>
          </cell>
          <cell r="K227">
            <v>0</v>
          </cell>
          <cell r="M227">
            <v>0</v>
          </cell>
        </row>
        <row r="228">
          <cell r="B228" t="str">
            <v>Series 2008C3</v>
          </cell>
          <cell r="C228" t="str">
            <v>AMT</v>
          </cell>
          <cell r="D228" t="str">
            <v>Variable</v>
          </cell>
          <cell r="H228">
            <v>2019</v>
          </cell>
          <cell r="I228">
            <v>2020</v>
          </cell>
          <cell r="K228">
            <v>0</v>
          </cell>
          <cell r="M228">
            <v>0</v>
          </cell>
        </row>
        <row r="229">
          <cell r="B229" t="str">
            <v>Series 2008C3</v>
          </cell>
          <cell r="C229" t="str">
            <v>AMT</v>
          </cell>
          <cell r="D229" t="str">
            <v>Variable</v>
          </cell>
          <cell r="H229">
            <v>2020</v>
          </cell>
          <cell r="I229">
            <v>2021</v>
          </cell>
          <cell r="K229">
            <v>0</v>
          </cell>
          <cell r="M229">
            <v>0</v>
          </cell>
        </row>
        <row r="230">
          <cell r="B230" t="str">
            <v>Series 2008C3</v>
          </cell>
          <cell r="C230" t="str">
            <v>AMT</v>
          </cell>
          <cell r="D230" t="str">
            <v>Variable</v>
          </cell>
          <cell r="H230">
            <v>2021</v>
          </cell>
          <cell r="I230">
            <v>2022</v>
          </cell>
          <cell r="K230">
            <v>0</v>
          </cell>
          <cell r="M230">
            <v>0</v>
          </cell>
        </row>
        <row r="231">
          <cell r="B231" t="str">
            <v>Series 2008C3</v>
          </cell>
          <cell r="C231" t="str">
            <v>AMT</v>
          </cell>
          <cell r="D231" t="str">
            <v>Variable</v>
          </cell>
          <cell r="H231">
            <v>2022</v>
          </cell>
          <cell r="I231">
            <v>2023</v>
          </cell>
          <cell r="K231">
            <v>0</v>
          </cell>
          <cell r="M231">
            <v>0</v>
          </cell>
        </row>
        <row r="232">
          <cell r="B232" t="str">
            <v>Series 2008C3</v>
          </cell>
          <cell r="C232" t="str">
            <v>AMT</v>
          </cell>
          <cell r="D232" t="str">
            <v>Variable</v>
          </cell>
          <cell r="H232">
            <v>2023</v>
          </cell>
          <cell r="I232">
            <v>2024</v>
          </cell>
          <cell r="K232">
            <v>0</v>
          </cell>
          <cell r="M232">
            <v>0</v>
          </cell>
        </row>
        <row r="233">
          <cell r="B233" t="str">
            <v>Series 2008C3</v>
          </cell>
          <cell r="C233" t="str">
            <v>AMT</v>
          </cell>
          <cell r="D233" t="str">
            <v>Variable</v>
          </cell>
          <cell r="H233">
            <v>2024</v>
          </cell>
          <cell r="I233">
            <v>2025</v>
          </cell>
          <cell r="K233">
            <v>0</v>
          </cell>
          <cell r="M233">
            <v>0</v>
          </cell>
        </row>
        <row r="234">
          <cell r="B234" t="str">
            <v>Series 2008C3</v>
          </cell>
          <cell r="C234" t="str">
            <v>AMT</v>
          </cell>
          <cell r="D234" t="str">
            <v>Variable</v>
          </cell>
          <cell r="H234">
            <v>2025</v>
          </cell>
          <cell r="I234">
            <v>2026</v>
          </cell>
          <cell r="K234">
            <v>0</v>
          </cell>
          <cell r="M234">
            <v>0</v>
          </cell>
        </row>
        <row r="235">
          <cell r="B235" t="str">
            <v>Series 2008C3</v>
          </cell>
          <cell r="C235" t="str">
            <v>AMT</v>
          </cell>
          <cell r="D235" t="str">
            <v>Variable</v>
          </cell>
          <cell r="H235">
            <v>2026</v>
          </cell>
          <cell r="I235">
            <v>2027</v>
          </cell>
          <cell r="K235">
            <v>0</v>
          </cell>
          <cell r="M235">
            <v>0</v>
          </cell>
        </row>
        <row r="236">
          <cell r="B236" t="str">
            <v>Series 2008C3</v>
          </cell>
          <cell r="C236" t="str">
            <v>AMT</v>
          </cell>
          <cell r="D236" t="str">
            <v>Variable</v>
          </cell>
          <cell r="H236">
            <v>2027</v>
          </cell>
          <cell r="I236">
            <v>2028</v>
          </cell>
          <cell r="K236">
            <v>0</v>
          </cell>
          <cell r="M236">
            <v>0</v>
          </cell>
        </row>
        <row r="237">
          <cell r="B237" t="str">
            <v>Series 2008C3</v>
          </cell>
          <cell r="C237" t="str">
            <v>AMT</v>
          </cell>
          <cell r="D237" t="str">
            <v>Variable</v>
          </cell>
          <cell r="H237">
            <v>2028</v>
          </cell>
          <cell r="I237">
            <v>2029</v>
          </cell>
          <cell r="K237">
            <v>0</v>
          </cell>
          <cell r="M237">
            <v>0</v>
          </cell>
        </row>
        <row r="238">
          <cell r="B238" t="str">
            <v>Series 2008C3</v>
          </cell>
          <cell r="C238" t="str">
            <v>AMT</v>
          </cell>
          <cell r="D238" t="str">
            <v>Variable</v>
          </cell>
          <cell r="H238">
            <v>2029</v>
          </cell>
          <cell r="I238">
            <v>2030</v>
          </cell>
          <cell r="K238">
            <v>0</v>
          </cell>
          <cell r="M238">
            <v>0</v>
          </cell>
        </row>
        <row r="239">
          <cell r="B239" t="str">
            <v>Series 2008C3</v>
          </cell>
          <cell r="C239" t="str">
            <v>AMT</v>
          </cell>
          <cell r="D239" t="str">
            <v>Variable</v>
          </cell>
          <cell r="H239">
            <v>2030</v>
          </cell>
          <cell r="I239">
            <v>2031</v>
          </cell>
          <cell r="K239">
            <v>0</v>
          </cell>
          <cell r="M239">
            <v>0</v>
          </cell>
        </row>
        <row r="240">
          <cell r="B240" t="str">
            <v>Series 2008C3</v>
          </cell>
          <cell r="C240" t="str">
            <v>AMT</v>
          </cell>
          <cell r="D240" t="str">
            <v>Variable</v>
          </cell>
          <cell r="H240">
            <v>2031</v>
          </cell>
          <cell r="I240">
            <v>2032</v>
          </cell>
          <cell r="K240">
            <v>0</v>
          </cell>
          <cell r="M240">
            <v>0</v>
          </cell>
        </row>
        <row r="241">
          <cell r="B241" t="str">
            <v>Series 2008C3</v>
          </cell>
          <cell r="C241" t="str">
            <v>AMT</v>
          </cell>
          <cell r="D241" t="str">
            <v>Variable</v>
          </cell>
          <cell r="H241">
            <v>2032</v>
          </cell>
          <cell r="I241">
            <v>2033</v>
          </cell>
          <cell r="K241">
            <v>0</v>
          </cell>
          <cell r="M241">
            <v>0</v>
          </cell>
        </row>
        <row r="242">
          <cell r="B242" t="str">
            <v>Series 2008C3</v>
          </cell>
          <cell r="C242" t="str">
            <v>AMT</v>
          </cell>
          <cell r="D242" t="str">
            <v>Variable</v>
          </cell>
          <cell r="H242">
            <v>2033</v>
          </cell>
          <cell r="I242">
            <v>2034</v>
          </cell>
          <cell r="K242">
            <v>0</v>
          </cell>
          <cell r="M242">
            <v>0</v>
          </cell>
        </row>
        <row r="243">
          <cell r="B243" t="str">
            <v>Series 2008D</v>
          </cell>
          <cell r="C243" t="str">
            <v>Non-AMT</v>
          </cell>
          <cell r="D243" t="str">
            <v>Variable</v>
          </cell>
          <cell r="H243">
            <v>2009</v>
          </cell>
          <cell r="I243">
            <v>2010</v>
          </cell>
          <cell r="K243">
            <v>3800000</v>
          </cell>
          <cell r="M243">
            <v>38000</v>
          </cell>
        </row>
        <row r="244">
          <cell r="B244" t="str">
            <v>Series 2008D</v>
          </cell>
          <cell r="C244" t="str">
            <v>Non-AMT</v>
          </cell>
          <cell r="D244" t="str">
            <v>Variable</v>
          </cell>
          <cell r="H244">
            <v>2010</v>
          </cell>
          <cell r="I244">
            <v>2011</v>
          </cell>
          <cell r="K244">
            <v>3950000</v>
          </cell>
          <cell r="M244">
            <v>39500</v>
          </cell>
        </row>
        <row r="245">
          <cell r="B245" t="str">
            <v>Series 2008D</v>
          </cell>
          <cell r="C245" t="str">
            <v>Non-AMT</v>
          </cell>
          <cell r="D245" t="str">
            <v>Variable</v>
          </cell>
          <cell r="H245">
            <v>2011</v>
          </cell>
          <cell r="I245">
            <v>2012</v>
          </cell>
          <cell r="K245">
            <v>0</v>
          </cell>
          <cell r="M245">
            <v>0</v>
          </cell>
        </row>
        <row r="246">
          <cell r="B246" t="str">
            <v>Series 2008D</v>
          </cell>
          <cell r="C246" t="str">
            <v>Non-AMT</v>
          </cell>
          <cell r="D246" t="str">
            <v>Variable</v>
          </cell>
          <cell r="H246">
            <v>2012</v>
          </cell>
          <cell r="I246">
            <v>2013</v>
          </cell>
          <cell r="K246">
            <v>0</v>
          </cell>
          <cell r="M246">
            <v>0</v>
          </cell>
        </row>
        <row r="247">
          <cell r="B247" t="str">
            <v>Series 2008D</v>
          </cell>
          <cell r="C247" t="str">
            <v>Non-AMT</v>
          </cell>
          <cell r="D247" t="str">
            <v>Variable</v>
          </cell>
          <cell r="H247">
            <v>2013</v>
          </cell>
          <cell r="I247">
            <v>2014</v>
          </cell>
          <cell r="K247">
            <v>0</v>
          </cell>
          <cell r="M247">
            <v>0</v>
          </cell>
        </row>
        <row r="248">
          <cell r="B248" t="str">
            <v>Series 2008D</v>
          </cell>
          <cell r="C248" t="str">
            <v>Non-AMT</v>
          </cell>
          <cell r="D248" t="str">
            <v>Variable</v>
          </cell>
          <cell r="H248">
            <v>2014</v>
          </cell>
          <cell r="I248">
            <v>2015</v>
          </cell>
          <cell r="K248">
            <v>0</v>
          </cell>
          <cell r="M248">
            <v>0</v>
          </cell>
        </row>
        <row r="249">
          <cell r="B249" t="str">
            <v>Series 2008D</v>
          </cell>
          <cell r="C249" t="str">
            <v>Non-AMT</v>
          </cell>
          <cell r="D249" t="str">
            <v>Variable</v>
          </cell>
          <cell r="H249">
            <v>2015</v>
          </cell>
          <cell r="I249">
            <v>2016</v>
          </cell>
          <cell r="K249">
            <v>0</v>
          </cell>
          <cell r="M249">
            <v>0</v>
          </cell>
        </row>
        <row r="250">
          <cell r="B250" t="str">
            <v>Series 2008D</v>
          </cell>
          <cell r="C250" t="str">
            <v>Non-AMT</v>
          </cell>
          <cell r="D250" t="str">
            <v>Variable</v>
          </cell>
          <cell r="H250">
            <v>2016</v>
          </cell>
          <cell r="I250">
            <v>2017</v>
          </cell>
          <cell r="K250">
            <v>0</v>
          </cell>
          <cell r="M250">
            <v>0</v>
          </cell>
        </row>
        <row r="251">
          <cell r="B251" t="str">
            <v>Series 2008D</v>
          </cell>
          <cell r="C251" t="str">
            <v>Non-AMT</v>
          </cell>
          <cell r="D251" t="str">
            <v>Variable</v>
          </cell>
          <cell r="H251">
            <v>2017</v>
          </cell>
          <cell r="I251">
            <v>2018</v>
          </cell>
          <cell r="K251">
            <v>0</v>
          </cell>
          <cell r="M251">
            <v>0</v>
          </cell>
        </row>
        <row r="252">
          <cell r="B252" t="str">
            <v>Series 2008D</v>
          </cell>
          <cell r="C252" t="str">
            <v>Non-AMT</v>
          </cell>
          <cell r="D252" t="str">
            <v>Variable</v>
          </cell>
          <cell r="H252">
            <v>2018</v>
          </cell>
          <cell r="I252">
            <v>2019</v>
          </cell>
          <cell r="K252">
            <v>0</v>
          </cell>
          <cell r="M252">
            <v>0</v>
          </cell>
        </row>
        <row r="253">
          <cell r="B253" t="str">
            <v>Series 2008D</v>
          </cell>
          <cell r="C253" t="str">
            <v>Non-AMT</v>
          </cell>
          <cell r="D253" t="str">
            <v>Variable</v>
          </cell>
          <cell r="H253">
            <v>2019</v>
          </cell>
          <cell r="I253">
            <v>2020</v>
          </cell>
          <cell r="K253">
            <v>0</v>
          </cell>
          <cell r="M253">
            <v>0</v>
          </cell>
        </row>
        <row r="254">
          <cell r="B254" t="str">
            <v>Series 2008D</v>
          </cell>
          <cell r="C254" t="str">
            <v>Non-AMT</v>
          </cell>
          <cell r="D254" t="str">
            <v>Variable</v>
          </cell>
          <cell r="H254">
            <v>2020</v>
          </cell>
          <cell r="I254">
            <v>2021</v>
          </cell>
          <cell r="K254">
            <v>0</v>
          </cell>
          <cell r="M254">
            <v>0</v>
          </cell>
        </row>
        <row r="255">
          <cell r="B255" t="str">
            <v>Series 2008D</v>
          </cell>
          <cell r="C255" t="str">
            <v>Non-AMT</v>
          </cell>
          <cell r="D255" t="str">
            <v>Variable</v>
          </cell>
          <cell r="H255">
            <v>2021</v>
          </cell>
          <cell r="I255">
            <v>2022</v>
          </cell>
          <cell r="K255">
            <v>0</v>
          </cell>
          <cell r="M255">
            <v>0</v>
          </cell>
        </row>
        <row r="256">
          <cell r="B256" t="str">
            <v>Series 2008E</v>
          </cell>
          <cell r="C256" t="str">
            <v>AMT</v>
          </cell>
          <cell r="D256" t="str">
            <v>Variable</v>
          </cell>
          <cell r="H256">
            <v>2009</v>
          </cell>
          <cell r="I256">
            <v>2010</v>
          </cell>
          <cell r="K256">
            <v>3725000</v>
          </cell>
          <cell r="M256">
            <v>37250</v>
          </cell>
        </row>
        <row r="257">
          <cell r="B257" t="str">
            <v>Series 2008E</v>
          </cell>
          <cell r="C257" t="str">
            <v>AMT</v>
          </cell>
          <cell r="D257" t="str">
            <v>Variable</v>
          </cell>
          <cell r="H257">
            <v>2010</v>
          </cell>
          <cell r="I257">
            <v>2011</v>
          </cell>
          <cell r="K257">
            <v>3955000</v>
          </cell>
          <cell r="M257">
            <v>39550</v>
          </cell>
        </row>
        <row r="258">
          <cell r="B258" t="str">
            <v>Series 2008E</v>
          </cell>
          <cell r="C258" t="str">
            <v>AMT</v>
          </cell>
          <cell r="D258" t="str">
            <v>Variable</v>
          </cell>
          <cell r="H258">
            <v>2011</v>
          </cell>
          <cell r="I258">
            <v>2012</v>
          </cell>
          <cell r="K258">
            <v>0</v>
          </cell>
          <cell r="M258">
            <v>0</v>
          </cell>
        </row>
        <row r="259">
          <cell r="B259" t="str">
            <v>Series 2008E</v>
          </cell>
          <cell r="C259" t="str">
            <v>AMT</v>
          </cell>
          <cell r="D259" t="str">
            <v>Variable</v>
          </cell>
          <cell r="H259">
            <v>2012</v>
          </cell>
          <cell r="I259">
            <v>2013</v>
          </cell>
          <cell r="K259">
            <v>0</v>
          </cell>
          <cell r="M259">
            <v>0</v>
          </cell>
        </row>
        <row r="260">
          <cell r="B260" t="str">
            <v>Series 2008E</v>
          </cell>
          <cell r="C260" t="str">
            <v>AMT</v>
          </cell>
          <cell r="D260" t="str">
            <v>Variable</v>
          </cell>
          <cell r="H260">
            <v>2013</v>
          </cell>
          <cell r="I260">
            <v>2014</v>
          </cell>
          <cell r="K260">
            <v>0</v>
          </cell>
          <cell r="M260">
            <v>0</v>
          </cell>
        </row>
        <row r="261">
          <cell r="B261" t="str">
            <v>Series 2008E</v>
          </cell>
          <cell r="C261" t="str">
            <v>AMT</v>
          </cell>
          <cell r="D261" t="str">
            <v>Variable</v>
          </cell>
          <cell r="H261">
            <v>2014</v>
          </cell>
          <cell r="I261">
            <v>2015</v>
          </cell>
          <cell r="K261">
            <v>0</v>
          </cell>
          <cell r="M261">
            <v>0</v>
          </cell>
        </row>
        <row r="262">
          <cell r="B262" t="str">
            <v>Series 2008E</v>
          </cell>
          <cell r="C262" t="str">
            <v>AMT</v>
          </cell>
          <cell r="D262" t="str">
            <v>Variable</v>
          </cell>
          <cell r="H262">
            <v>2015</v>
          </cell>
          <cell r="I262">
            <v>2016</v>
          </cell>
          <cell r="K262">
            <v>0</v>
          </cell>
          <cell r="M262">
            <v>0</v>
          </cell>
        </row>
        <row r="263">
          <cell r="B263" t="str">
            <v>Series 2008E</v>
          </cell>
          <cell r="C263" t="str">
            <v>AMT</v>
          </cell>
          <cell r="D263" t="str">
            <v>Variable</v>
          </cell>
          <cell r="H263">
            <v>2016</v>
          </cell>
          <cell r="I263">
            <v>2017</v>
          </cell>
          <cell r="K263">
            <v>0</v>
          </cell>
          <cell r="M263">
            <v>0</v>
          </cell>
        </row>
        <row r="264">
          <cell r="B264" t="str">
            <v>Series 2008F</v>
          </cell>
          <cell r="C264" t="str">
            <v>AMT</v>
          </cell>
          <cell r="D264" t="str">
            <v>Variable</v>
          </cell>
          <cell r="H264">
            <v>2009</v>
          </cell>
          <cell r="I264">
            <v>2010</v>
          </cell>
          <cell r="K264">
            <v>3730000</v>
          </cell>
          <cell r="M264">
            <v>37300</v>
          </cell>
        </row>
        <row r="265">
          <cell r="B265" t="str">
            <v>Series 2008F</v>
          </cell>
          <cell r="C265" t="str">
            <v>AMT</v>
          </cell>
          <cell r="D265" t="str">
            <v>Variable</v>
          </cell>
          <cell r="H265">
            <v>2010</v>
          </cell>
          <cell r="I265">
            <v>2011</v>
          </cell>
          <cell r="K265">
            <v>3960000</v>
          </cell>
          <cell r="M265">
            <v>39600</v>
          </cell>
        </row>
        <row r="266">
          <cell r="B266" t="str">
            <v>Series 2008F</v>
          </cell>
          <cell r="C266" t="str">
            <v>AMT</v>
          </cell>
          <cell r="D266" t="str">
            <v>Variable</v>
          </cell>
          <cell r="H266">
            <v>2011</v>
          </cell>
          <cell r="I266">
            <v>2012</v>
          </cell>
          <cell r="K266">
            <v>0</v>
          </cell>
          <cell r="M266">
            <v>0</v>
          </cell>
        </row>
        <row r="267">
          <cell r="B267" t="str">
            <v>Series 2008F</v>
          </cell>
          <cell r="C267" t="str">
            <v>AMT</v>
          </cell>
          <cell r="D267" t="str">
            <v>Variable</v>
          </cell>
          <cell r="H267">
            <v>2012</v>
          </cell>
          <cell r="I267">
            <v>2013</v>
          </cell>
          <cell r="K267">
            <v>0</v>
          </cell>
          <cell r="M267">
            <v>0</v>
          </cell>
        </row>
        <row r="268">
          <cell r="B268" t="str">
            <v>Series 2008F</v>
          </cell>
          <cell r="C268" t="str">
            <v>AMT</v>
          </cell>
          <cell r="D268" t="str">
            <v>Variable</v>
          </cell>
          <cell r="H268">
            <v>2013</v>
          </cell>
          <cell r="I268">
            <v>2014</v>
          </cell>
          <cell r="K268">
            <v>0</v>
          </cell>
          <cell r="M268">
            <v>0</v>
          </cell>
        </row>
        <row r="269">
          <cell r="B269" t="str">
            <v>Series 2008F</v>
          </cell>
          <cell r="C269" t="str">
            <v>AMT</v>
          </cell>
          <cell r="D269" t="str">
            <v>Variable</v>
          </cell>
          <cell r="H269">
            <v>2014</v>
          </cell>
          <cell r="I269">
            <v>2015</v>
          </cell>
          <cell r="K269">
            <v>0</v>
          </cell>
          <cell r="M269">
            <v>0</v>
          </cell>
        </row>
        <row r="270">
          <cell r="B270" t="str">
            <v>Series 2008F</v>
          </cell>
          <cell r="C270" t="str">
            <v>AMT</v>
          </cell>
          <cell r="D270" t="str">
            <v>Variable</v>
          </cell>
          <cell r="H270">
            <v>2015</v>
          </cell>
          <cell r="I270">
            <v>2016</v>
          </cell>
          <cell r="K270">
            <v>0</v>
          </cell>
          <cell r="M270">
            <v>0</v>
          </cell>
        </row>
        <row r="271">
          <cell r="B271" t="str">
            <v>Series 2008F</v>
          </cell>
          <cell r="C271" t="str">
            <v>AMT</v>
          </cell>
          <cell r="D271" t="str">
            <v>Variable</v>
          </cell>
          <cell r="H271">
            <v>2016</v>
          </cell>
          <cell r="I271">
            <v>2017</v>
          </cell>
          <cell r="K271">
            <v>0</v>
          </cell>
          <cell r="M271">
            <v>0</v>
          </cell>
        </row>
        <row r="272">
          <cell r="B272" t="str">
            <v>Series 2010A</v>
          </cell>
          <cell r="C272" t="str">
            <v>AMT</v>
          </cell>
          <cell r="D272" t="str">
            <v>Fixed Rate</v>
          </cell>
          <cell r="H272">
            <v>2011</v>
          </cell>
          <cell r="I272">
            <v>2012</v>
          </cell>
          <cell r="K272">
            <v>22855000</v>
          </cell>
          <cell r="M272">
            <v>55452</v>
          </cell>
        </row>
        <row r="273">
          <cell r="B273" t="str">
            <v>Series 2010A</v>
          </cell>
          <cell r="C273" t="str">
            <v>AMT</v>
          </cell>
          <cell r="D273" t="str">
            <v>Fixed Rate</v>
          </cell>
          <cell r="H273">
            <v>2012</v>
          </cell>
          <cell r="I273">
            <v>2013</v>
          </cell>
          <cell r="K273">
            <v>26185000</v>
          </cell>
          <cell r="M273">
            <v>785550</v>
          </cell>
        </row>
        <row r="274">
          <cell r="B274" t="str">
            <v>Series 2010A</v>
          </cell>
          <cell r="C274" t="str">
            <v>AMT</v>
          </cell>
          <cell r="D274" t="str">
            <v>Fixed Rate</v>
          </cell>
          <cell r="H274">
            <v>2013</v>
          </cell>
          <cell r="I274">
            <v>2014</v>
          </cell>
          <cell r="K274">
            <v>27560000</v>
          </cell>
          <cell r="M274">
            <v>1102400</v>
          </cell>
        </row>
        <row r="275">
          <cell r="B275" t="str">
            <v>Series 2010A</v>
          </cell>
          <cell r="C275" t="str">
            <v>AMT</v>
          </cell>
          <cell r="D275" t="str">
            <v>Fixed Rate</v>
          </cell>
          <cell r="H275">
            <v>2014</v>
          </cell>
          <cell r="I275">
            <v>2015</v>
          </cell>
          <cell r="K275">
            <v>26310000</v>
          </cell>
          <cell r="M275">
            <v>1315500</v>
          </cell>
        </row>
        <row r="276">
          <cell r="B276" t="str">
            <v>Series 2010A</v>
          </cell>
          <cell r="C276" t="str">
            <v>AMT</v>
          </cell>
          <cell r="D276" t="str">
            <v>Fixed Rate</v>
          </cell>
          <cell r="H276">
            <v>2015</v>
          </cell>
          <cell r="I276">
            <v>2016</v>
          </cell>
          <cell r="K276">
            <v>27680000</v>
          </cell>
          <cell r="M276">
            <v>1384000</v>
          </cell>
        </row>
        <row r="277">
          <cell r="B277" t="str">
            <v>Series 2010A</v>
          </cell>
          <cell r="C277" t="str">
            <v>AMT</v>
          </cell>
          <cell r="D277" t="str">
            <v>Fixed Rate</v>
          </cell>
          <cell r="H277">
            <v>2016</v>
          </cell>
          <cell r="I277">
            <v>2017</v>
          </cell>
          <cell r="K277">
            <v>29115000</v>
          </cell>
          <cell r="M277">
            <v>1455750</v>
          </cell>
        </row>
        <row r="278">
          <cell r="B278" t="str">
            <v>Series 2010A</v>
          </cell>
          <cell r="C278" t="str">
            <v>AMT</v>
          </cell>
          <cell r="D278" t="str">
            <v>Fixed Rate</v>
          </cell>
          <cell r="H278">
            <v>2017</v>
          </cell>
          <cell r="I278">
            <v>2018</v>
          </cell>
          <cell r="K278">
            <v>30615000</v>
          </cell>
          <cell r="M278">
            <v>1530750</v>
          </cell>
        </row>
        <row r="279">
          <cell r="B279" t="str">
            <v>Series 2010A</v>
          </cell>
          <cell r="C279" t="str">
            <v>AMT</v>
          </cell>
          <cell r="D279" t="str">
            <v>Fixed Rate</v>
          </cell>
          <cell r="H279">
            <v>2018</v>
          </cell>
          <cell r="I279">
            <v>2019</v>
          </cell>
          <cell r="K279">
            <v>32170000</v>
          </cell>
          <cell r="M279">
            <v>1608500</v>
          </cell>
        </row>
        <row r="280">
          <cell r="B280" t="str">
            <v>Series 2010B</v>
          </cell>
          <cell r="C280" t="str">
            <v>Non-AMT</v>
          </cell>
          <cell r="D280" t="str">
            <v>Fixed Rate</v>
          </cell>
          <cell r="H280">
            <v>2011</v>
          </cell>
          <cell r="I280">
            <v>2012</v>
          </cell>
          <cell r="K280">
            <v>3995000</v>
          </cell>
          <cell r="M280">
            <v>143142</v>
          </cell>
        </row>
        <row r="281">
          <cell r="B281" t="str">
            <v>Series 2010B</v>
          </cell>
          <cell r="C281" t="str">
            <v>Non-AMT</v>
          </cell>
          <cell r="D281" t="str">
            <v>Fixed Rate</v>
          </cell>
          <cell r="H281">
            <v>2013</v>
          </cell>
          <cell r="I281">
            <v>2014</v>
          </cell>
          <cell r="K281">
            <v>4800000</v>
          </cell>
          <cell r="M281">
            <v>240000</v>
          </cell>
        </row>
        <row r="282">
          <cell r="B282" t="str">
            <v>Series 2010C</v>
          </cell>
          <cell r="C282" t="str">
            <v>Non-AMT</v>
          </cell>
          <cell r="D282" t="str">
            <v>Fixed Rate</v>
          </cell>
          <cell r="H282">
            <v>2011</v>
          </cell>
          <cell r="I282">
            <v>2012</v>
          </cell>
          <cell r="K282">
            <v>15270000</v>
          </cell>
          <cell r="M282">
            <v>-144005</v>
          </cell>
        </row>
        <row r="283">
          <cell r="B283" t="str">
            <v>Series 2010C</v>
          </cell>
          <cell r="C283" t="str">
            <v>Non-AMT</v>
          </cell>
          <cell r="D283" t="str">
            <v>Fixed Rate</v>
          </cell>
          <cell r="H283">
            <v>2012</v>
          </cell>
          <cell r="I283">
            <v>2013</v>
          </cell>
          <cell r="K283">
            <v>16990000</v>
          </cell>
          <cell r="M283">
            <v>849500</v>
          </cell>
        </row>
        <row r="284">
          <cell r="B284" t="str">
            <v>Series 2010C</v>
          </cell>
          <cell r="C284" t="str">
            <v>Non-AMT</v>
          </cell>
          <cell r="D284" t="str">
            <v>Fixed Rate</v>
          </cell>
          <cell r="H284">
            <v>2013</v>
          </cell>
          <cell r="I284">
            <v>2014</v>
          </cell>
          <cell r="K284">
            <v>18675000</v>
          </cell>
          <cell r="M284">
            <v>933750</v>
          </cell>
        </row>
        <row r="285">
          <cell r="B285" t="str">
            <v>Series 2010C</v>
          </cell>
          <cell r="C285" t="str">
            <v>Non-AMT</v>
          </cell>
          <cell r="D285" t="str">
            <v>Fixed Rate</v>
          </cell>
          <cell r="H285">
            <v>2014</v>
          </cell>
          <cell r="I285">
            <v>2015</v>
          </cell>
          <cell r="K285">
            <v>20305000</v>
          </cell>
          <cell r="M285">
            <v>1015250</v>
          </cell>
        </row>
        <row r="286">
          <cell r="B286" t="str">
            <v>Series 2010C</v>
          </cell>
          <cell r="C286" t="str">
            <v>Non-AMT</v>
          </cell>
          <cell r="D286" t="str">
            <v>Fixed Rate</v>
          </cell>
          <cell r="H286">
            <v>2015</v>
          </cell>
          <cell r="I286">
            <v>2016</v>
          </cell>
          <cell r="K286">
            <v>21275000</v>
          </cell>
          <cell r="M286">
            <v>1063750</v>
          </cell>
        </row>
        <row r="287">
          <cell r="B287" t="str">
            <v>Series 2010C</v>
          </cell>
          <cell r="C287" t="str">
            <v>Non-AMT</v>
          </cell>
          <cell r="D287" t="str">
            <v>Fixed Rate</v>
          </cell>
          <cell r="H287">
            <v>2016</v>
          </cell>
          <cell r="I287">
            <v>2017</v>
          </cell>
          <cell r="K287">
            <v>22700000</v>
          </cell>
          <cell r="M287">
            <v>1135000</v>
          </cell>
        </row>
        <row r="288">
          <cell r="B288" t="str">
            <v>Series 2010C</v>
          </cell>
          <cell r="C288" t="str">
            <v>Non-AMT</v>
          </cell>
          <cell r="D288" t="str">
            <v>Fixed Rate</v>
          </cell>
          <cell r="H288">
            <v>2017</v>
          </cell>
          <cell r="I288">
            <v>2018</v>
          </cell>
          <cell r="K288">
            <v>11290000</v>
          </cell>
          <cell r="M288">
            <v>564500</v>
          </cell>
        </row>
        <row r="289">
          <cell r="B289" t="str">
            <v>Series 2010C</v>
          </cell>
          <cell r="C289" t="str">
            <v>Non-AMT</v>
          </cell>
          <cell r="D289" t="str">
            <v>Fixed Rate</v>
          </cell>
          <cell r="H289">
            <v>2018</v>
          </cell>
          <cell r="I289">
            <v>2019</v>
          </cell>
          <cell r="K289">
            <v>11785000</v>
          </cell>
          <cell r="M289">
            <v>589250</v>
          </cell>
        </row>
        <row r="290">
          <cell r="B290" t="str">
            <v>Series 2010C</v>
          </cell>
          <cell r="C290" t="str">
            <v>Non-AMT</v>
          </cell>
          <cell r="D290" t="str">
            <v>Fixed Rate</v>
          </cell>
          <cell r="H290">
            <v>2019</v>
          </cell>
          <cell r="I290">
            <v>2020</v>
          </cell>
          <cell r="K290">
            <v>12645000</v>
          </cell>
          <cell r="M290">
            <v>632250</v>
          </cell>
        </row>
        <row r="291">
          <cell r="B291" t="str">
            <v>Series 2010C</v>
          </cell>
          <cell r="C291" t="str">
            <v>Non-AMT</v>
          </cell>
          <cell r="D291" t="str">
            <v>Fixed Rate</v>
          </cell>
          <cell r="H291">
            <v>2020</v>
          </cell>
          <cell r="I291">
            <v>2021</v>
          </cell>
          <cell r="K291">
            <v>13405000</v>
          </cell>
          <cell r="M291">
            <v>737275</v>
          </cell>
        </row>
        <row r="292">
          <cell r="B292" t="str">
            <v>Series 2010C</v>
          </cell>
          <cell r="C292" t="str">
            <v>Non-AMT</v>
          </cell>
          <cell r="D292" t="str">
            <v>Fixed Rate</v>
          </cell>
          <cell r="H292">
            <v>2021</v>
          </cell>
          <cell r="I292">
            <v>2022</v>
          </cell>
          <cell r="K292">
            <v>14190000</v>
          </cell>
          <cell r="M292">
            <v>709500</v>
          </cell>
        </row>
        <row r="293">
          <cell r="B293" t="str">
            <v>Series 2010C</v>
          </cell>
          <cell r="C293" t="str">
            <v>Non-AMT</v>
          </cell>
          <cell r="D293" t="str">
            <v>Fixed Rate</v>
          </cell>
          <cell r="H293">
            <v>2022</v>
          </cell>
          <cell r="I293">
            <v>2023</v>
          </cell>
          <cell r="K293">
            <v>9885000</v>
          </cell>
          <cell r="M293">
            <v>494250</v>
          </cell>
        </row>
        <row r="294">
          <cell r="B294" t="str">
            <v>Series 2010D</v>
          </cell>
          <cell r="C294" t="str">
            <v>Non-AMT</v>
          </cell>
          <cell r="D294" t="str">
            <v>Fixed Rate</v>
          </cell>
          <cell r="H294">
            <v>2011</v>
          </cell>
          <cell r="I294">
            <v>2012</v>
          </cell>
          <cell r="K294">
            <v>1940000</v>
          </cell>
          <cell r="M294">
            <v>-23382</v>
          </cell>
        </row>
        <row r="295">
          <cell r="B295" t="str">
            <v>Series 2010D</v>
          </cell>
          <cell r="C295" t="str">
            <v>Non-AMT</v>
          </cell>
          <cell r="D295" t="str">
            <v>Fixed Rate</v>
          </cell>
          <cell r="H295">
            <v>2012</v>
          </cell>
          <cell r="I295">
            <v>2013</v>
          </cell>
          <cell r="K295">
            <v>2055000</v>
          </cell>
          <cell r="M295">
            <v>41100</v>
          </cell>
        </row>
        <row r="296">
          <cell r="B296" t="str">
            <v>Series 2010D</v>
          </cell>
          <cell r="C296" t="str">
            <v>Non-AMT</v>
          </cell>
          <cell r="D296" t="str">
            <v>Fixed Rate</v>
          </cell>
          <cell r="H296">
            <v>2013</v>
          </cell>
          <cell r="I296">
            <v>2014</v>
          </cell>
          <cell r="K296">
            <v>2165000</v>
          </cell>
          <cell r="M296">
            <v>64950</v>
          </cell>
        </row>
        <row r="297">
          <cell r="B297" t="str">
            <v>Series 2010D</v>
          </cell>
          <cell r="C297" t="str">
            <v>Non-AMT</v>
          </cell>
          <cell r="D297" t="str">
            <v>Fixed Rate</v>
          </cell>
          <cell r="H297">
            <v>2014</v>
          </cell>
          <cell r="I297">
            <v>2015</v>
          </cell>
          <cell r="K297">
            <v>2310000</v>
          </cell>
          <cell r="M297">
            <v>115500</v>
          </cell>
        </row>
        <row r="298">
          <cell r="B298" t="str">
            <v>Series 2010D</v>
          </cell>
          <cell r="C298" t="str">
            <v>Non-AMT</v>
          </cell>
          <cell r="D298" t="str">
            <v>Fixed Rate</v>
          </cell>
          <cell r="H298">
            <v>2015</v>
          </cell>
          <cell r="I298">
            <v>2016</v>
          </cell>
          <cell r="K298">
            <v>2380000</v>
          </cell>
          <cell r="M298">
            <v>119000</v>
          </cell>
        </row>
        <row r="299">
          <cell r="B299" t="str">
            <v>Series 2010D</v>
          </cell>
          <cell r="C299" t="str">
            <v>Non-AMT</v>
          </cell>
          <cell r="D299" t="str">
            <v>Fixed Rate</v>
          </cell>
          <cell r="H299">
            <v>2016</v>
          </cell>
          <cell r="I299">
            <v>2017</v>
          </cell>
          <cell r="K299">
            <v>2490000</v>
          </cell>
          <cell r="M299">
            <v>124500</v>
          </cell>
        </row>
        <row r="300">
          <cell r="B300" t="str">
            <v>Series 2010D</v>
          </cell>
          <cell r="C300" t="str">
            <v>Non-AMT</v>
          </cell>
          <cell r="D300" t="str">
            <v>Fixed Rate</v>
          </cell>
          <cell r="H300">
            <v>2017</v>
          </cell>
          <cell r="I300">
            <v>2018</v>
          </cell>
          <cell r="K300">
            <v>2630000</v>
          </cell>
          <cell r="M300">
            <v>131500</v>
          </cell>
        </row>
        <row r="301">
          <cell r="B301" t="str">
            <v>Series 2010D</v>
          </cell>
          <cell r="C301" t="str">
            <v>Non-AMT</v>
          </cell>
          <cell r="D301" t="str">
            <v>Fixed Rate</v>
          </cell>
          <cell r="H301">
            <v>2018</v>
          </cell>
          <cell r="I301">
            <v>2019</v>
          </cell>
          <cell r="K301">
            <v>2745000</v>
          </cell>
          <cell r="M301">
            <v>137250</v>
          </cell>
        </row>
        <row r="302">
          <cell r="B302" t="str">
            <v>Series 2010D</v>
          </cell>
          <cell r="C302" t="str">
            <v>Non-AMT</v>
          </cell>
          <cell r="D302" t="str">
            <v>Fixed Rate</v>
          </cell>
          <cell r="H302">
            <v>2019</v>
          </cell>
          <cell r="I302">
            <v>2020</v>
          </cell>
          <cell r="K302">
            <v>2920000</v>
          </cell>
          <cell r="M302">
            <v>160600</v>
          </cell>
        </row>
        <row r="303">
          <cell r="B303" t="str">
            <v>Series 2010D</v>
          </cell>
          <cell r="C303" t="str">
            <v>Non-AMT</v>
          </cell>
          <cell r="D303" t="str">
            <v>Fixed Rate</v>
          </cell>
          <cell r="H303">
            <v>2020</v>
          </cell>
          <cell r="I303">
            <v>2021</v>
          </cell>
          <cell r="K303">
            <v>3115000</v>
          </cell>
          <cell r="M303">
            <v>171325</v>
          </cell>
        </row>
        <row r="304">
          <cell r="B304" t="str">
            <v>Series 2010D</v>
          </cell>
          <cell r="C304" t="str">
            <v>Non-AMT</v>
          </cell>
          <cell r="D304" t="str">
            <v>Fixed Rate</v>
          </cell>
          <cell r="H304">
            <v>2021</v>
          </cell>
          <cell r="I304">
            <v>2022</v>
          </cell>
          <cell r="K304">
            <v>3295000</v>
          </cell>
          <cell r="M304">
            <v>164750</v>
          </cell>
        </row>
        <row r="305">
          <cell r="B305" t="str">
            <v>Series 2010E1</v>
          </cell>
          <cell r="C305" t="str">
            <v>AMT</v>
          </cell>
          <cell r="D305" t="str">
            <v>Variable</v>
          </cell>
          <cell r="H305">
            <v>2012</v>
          </cell>
          <cell r="I305">
            <v>2013</v>
          </cell>
          <cell r="K305">
            <v>85000</v>
          </cell>
          <cell r="M305">
            <v>425</v>
          </cell>
        </row>
        <row r="306">
          <cell r="B306" t="str">
            <v>Series 2010E1</v>
          </cell>
          <cell r="C306" t="str">
            <v>AMT</v>
          </cell>
          <cell r="D306" t="str">
            <v>Variable</v>
          </cell>
          <cell r="H306">
            <v>2013</v>
          </cell>
          <cell r="I306">
            <v>2014</v>
          </cell>
          <cell r="K306">
            <v>90000</v>
          </cell>
          <cell r="M306">
            <v>900</v>
          </cell>
        </row>
        <row r="307">
          <cell r="B307" t="str">
            <v>Series 2010E1</v>
          </cell>
          <cell r="C307" t="str">
            <v>AMT</v>
          </cell>
          <cell r="D307" t="str">
            <v>Variable</v>
          </cell>
          <cell r="H307">
            <v>2014</v>
          </cell>
          <cell r="I307">
            <v>2015</v>
          </cell>
          <cell r="K307">
            <v>0</v>
          </cell>
          <cell r="M307">
            <v>0</v>
          </cell>
        </row>
        <row r="308">
          <cell r="B308" t="str">
            <v>Series 2010E1</v>
          </cell>
          <cell r="C308" t="str">
            <v>AMT</v>
          </cell>
          <cell r="D308" t="str">
            <v>Variable</v>
          </cell>
          <cell r="H308">
            <v>2015</v>
          </cell>
          <cell r="I308">
            <v>2016</v>
          </cell>
          <cell r="K308">
            <v>0</v>
          </cell>
          <cell r="M308">
            <v>0</v>
          </cell>
        </row>
        <row r="309">
          <cell r="B309" t="str">
            <v>Series 2010E1</v>
          </cell>
          <cell r="C309" t="str">
            <v>AMT</v>
          </cell>
          <cell r="D309" t="str">
            <v>Variable</v>
          </cell>
          <cell r="H309">
            <v>2016</v>
          </cell>
          <cell r="I309">
            <v>2017</v>
          </cell>
          <cell r="K309">
            <v>0</v>
          </cell>
          <cell r="M309">
            <v>0</v>
          </cell>
        </row>
        <row r="310">
          <cell r="B310" t="str">
            <v>Series 2010E1</v>
          </cell>
          <cell r="C310" t="str">
            <v>AMT</v>
          </cell>
          <cell r="D310" t="str">
            <v>Variable</v>
          </cell>
          <cell r="H310">
            <v>2017</v>
          </cell>
          <cell r="I310">
            <v>2018</v>
          </cell>
          <cell r="K310">
            <v>0</v>
          </cell>
          <cell r="M310">
            <v>0</v>
          </cell>
        </row>
        <row r="311">
          <cell r="B311" t="str">
            <v>Series 2010E1</v>
          </cell>
          <cell r="C311" t="str">
            <v>AMT</v>
          </cell>
          <cell r="D311" t="str">
            <v>Variable</v>
          </cell>
          <cell r="H311">
            <v>2018</v>
          </cell>
          <cell r="I311">
            <v>2019</v>
          </cell>
          <cell r="K311">
            <v>0</v>
          </cell>
          <cell r="M311">
            <v>0</v>
          </cell>
        </row>
        <row r="312">
          <cell r="B312" t="str">
            <v>Series 2010E1</v>
          </cell>
          <cell r="C312" t="str">
            <v>AMT</v>
          </cell>
          <cell r="D312" t="str">
            <v>Variable</v>
          </cell>
          <cell r="H312">
            <v>2019</v>
          </cell>
          <cell r="I312">
            <v>2020</v>
          </cell>
          <cell r="K312">
            <v>0</v>
          </cell>
          <cell r="M312">
            <v>0</v>
          </cell>
        </row>
        <row r="313">
          <cell r="B313" t="str">
            <v>Series 2010E1</v>
          </cell>
          <cell r="C313" t="str">
            <v>AMT</v>
          </cell>
          <cell r="D313" t="str">
            <v>Variable</v>
          </cell>
          <cell r="H313">
            <v>2020</v>
          </cell>
          <cell r="I313">
            <v>2021</v>
          </cell>
          <cell r="K313">
            <v>0</v>
          </cell>
          <cell r="M313">
            <v>0</v>
          </cell>
        </row>
        <row r="314">
          <cell r="B314" t="str">
            <v>Series 2010E1</v>
          </cell>
          <cell r="C314" t="str">
            <v>AMT</v>
          </cell>
          <cell r="D314" t="str">
            <v>Variable</v>
          </cell>
          <cell r="H314">
            <v>2021</v>
          </cell>
          <cell r="I314">
            <v>2022</v>
          </cell>
          <cell r="K314">
            <v>0</v>
          </cell>
          <cell r="M314">
            <v>0</v>
          </cell>
        </row>
        <row r="315">
          <cell r="B315" t="str">
            <v>Series 2010E1</v>
          </cell>
          <cell r="C315" t="str">
            <v>AMT</v>
          </cell>
          <cell r="D315" t="str">
            <v>Variable</v>
          </cell>
          <cell r="H315">
            <v>2022</v>
          </cell>
          <cell r="I315">
            <v>2023</v>
          </cell>
          <cell r="K315">
            <v>0</v>
          </cell>
          <cell r="M315">
            <v>0</v>
          </cell>
        </row>
        <row r="316">
          <cell r="B316" t="str">
            <v>Series 2010E1</v>
          </cell>
          <cell r="C316" t="str">
            <v>AMT</v>
          </cell>
          <cell r="D316" t="str">
            <v>Variable</v>
          </cell>
          <cell r="H316">
            <v>2023</v>
          </cell>
          <cell r="I316">
            <v>2024</v>
          </cell>
          <cell r="K316">
            <v>0</v>
          </cell>
          <cell r="M316">
            <v>0</v>
          </cell>
        </row>
        <row r="317">
          <cell r="B317" t="str">
            <v>Series 2010E1</v>
          </cell>
          <cell r="C317" t="str">
            <v>AMT</v>
          </cell>
          <cell r="D317" t="str">
            <v>Variable</v>
          </cell>
          <cell r="H317">
            <v>2024</v>
          </cell>
          <cell r="I317">
            <v>2025</v>
          </cell>
          <cell r="K317">
            <v>0</v>
          </cell>
          <cell r="M317">
            <v>0</v>
          </cell>
        </row>
        <row r="318">
          <cell r="B318" t="str">
            <v>Series 2010E1</v>
          </cell>
          <cell r="C318" t="str">
            <v>AMT</v>
          </cell>
          <cell r="D318" t="str">
            <v>Variable</v>
          </cell>
          <cell r="H318">
            <v>2025</v>
          </cell>
          <cell r="I318">
            <v>2026</v>
          </cell>
          <cell r="K318">
            <v>0</v>
          </cell>
          <cell r="M318">
            <v>0</v>
          </cell>
        </row>
        <row r="319">
          <cell r="B319" t="str">
            <v>Series 2010E1</v>
          </cell>
          <cell r="C319" t="str">
            <v>AMT</v>
          </cell>
          <cell r="D319" t="str">
            <v>Variable</v>
          </cell>
          <cell r="H319">
            <v>2026</v>
          </cell>
          <cell r="I319">
            <v>2027</v>
          </cell>
          <cell r="K319">
            <v>0</v>
          </cell>
          <cell r="M319">
            <v>0</v>
          </cell>
        </row>
        <row r="320">
          <cell r="B320" t="str">
            <v>Series 2010E1</v>
          </cell>
          <cell r="C320" t="str">
            <v>AMT</v>
          </cell>
          <cell r="D320" t="str">
            <v>Variable</v>
          </cell>
          <cell r="H320">
            <v>2027</v>
          </cell>
          <cell r="I320">
            <v>2028</v>
          </cell>
          <cell r="K320">
            <v>0</v>
          </cell>
          <cell r="M320">
            <v>0</v>
          </cell>
        </row>
        <row r="321">
          <cell r="B321" t="str">
            <v>Series 2010E1</v>
          </cell>
          <cell r="C321" t="str">
            <v>AMT</v>
          </cell>
          <cell r="D321" t="str">
            <v>Variable</v>
          </cell>
          <cell r="H321">
            <v>2028</v>
          </cell>
          <cell r="I321">
            <v>2029</v>
          </cell>
          <cell r="K321">
            <v>0</v>
          </cell>
          <cell r="M321">
            <v>0</v>
          </cell>
        </row>
        <row r="322">
          <cell r="B322" t="str">
            <v>Series 2010E2</v>
          </cell>
          <cell r="C322" t="str">
            <v>AMT</v>
          </cell>
          <cell r="D322" t="str">
            <v>Variable</v>
          </cell>
          <cell r="H322">
            <v>2012</v>
          </cell>
          <cell r="I322">
            <v>2013</v>
          </cell>
          <cell r="K322">
            <v>105000</v>
          </cell>
          <cell r="M322">
            <v>525</v>
          </cell>
        </row>
        <row r="323">
          <cell r="B323" t="str">
            <v>Series 2010E2</v>
          </cell>
          <cell r="C323" t="str">
            <v>AMT</v>
          </cell>
          <cell r="D323" t="str">
            <v>Variable</v>
          </cell>
          <cell r="H323">
            <v>2013</v>
          </cell>
          <cell r="I323">
            <v>2014</v>
          </cell>
          <cell r="K323">
            <v>110000</v>
          </cell>
          <cell r="M323">
            <v>1100</v>
          </cell>
        </row>
        <row r="324">
          <cell r="B324" t="str">
            <v>Series 2010E2</v>
          </cell>
          <cell r="C324" t="str">
            <v>AMT</v>
          </cell>
          <cell r="D324" t="str">
            <v>Variable</v>
          </cell>
          <cell r="H324">
            <v>2014</v>
          </cell>
          <cell r="I324">
            <v>2015</v>
          </cell>
          <cell r="K324">
            <v>0</v>
          </cell>
          <cell r="M324">
            <v>0</v>
          </cell>
        </row>
        <row r="325">
          <cell r="B325" t="str">
            <v>Series 2010E2</v>
          </cell>
          <cell r="C325" t="str">
            <v>AMT</v>
          </cell>
          <cell r="D325" t="str">
            <v>Variable</v>
          </cell>
          <cell r="H325">
            <v>2015</v>
          </cell>
          <cell r="I325">
            <v>2016</v>
          </cell>
          <cell r="K325">
            <v>0</v>
          </cell>
          <cell r="M325">
            <v>0</v>
          </cell>
        </row>
        <row r="326">
          <cell r="B326" t="str">
            <v>Series 2010E2</v>
          </cell>
          <cell r="C326" t="str">
            <v>AMT</v>
          </cell>
          <cell r="D326" t="str">
            <v>Variable</v>
          </cell>
          <cell r="H326">
            <v>2016</v>
          </cell>
          <cell r="I326">
            <v>2017</v>
          </cell>
          <cell r="K326">
            <v>0</v>
          </cell>
          <cell r="M326">
            <v>0</v>
          </cell>
        </row>
        <row r="327">
          <cell r="B327" t="str">
            <v>Series 2010E2</v>
          </cell>
          <cell r="C327" t="str">
            <v>AMT</v>
          </cell>
          <cell r="D327" t="str">
            <v>Variable</v>
          </cell>
          <cell r="H327">
            <v>2017</v>
          </cell>
          <cell r="I327">
            <v>2018</v>
          </cell>
          <cell r="K327">
            <v>0</v>
          </cell>
          <cell r="M327">
            <v>0</v>
          </cell>
        </row>
        <row r="328">
          <cell r="B328" t="str">
            <v>Series 2010E2</v>
          </cell>
          <cell r="C328" t="str">
            <v>AMT</v>
          </cell>
          <cell r="D328" t="str">
            <v>Variable</v>
          </cell>
          <cell r="H328">
            <v>2018</v>
          </cell>
          <cell r="I328">
            <v>2019</v>
          </cell>
          <cell r="K328">
            <v>0</v>
          </cell>
          <cell r="M328">
            <v>0</v>
          </cell>
        </row>
        <row r="329">
          <cell r="B329" t="str">
            <v>Series 2010E2</v>
          </cell>
          <cell r="C329" t="str">
            <v>AMT</v>
          </cell>
          <cell r="D329" t="str">
            <v>Variable</v>
          </cell>
          <cell r="H329">
            <v>2019</v>
          </cell>
          <cell r="I329">
            <v>2020</v>
          </cell>
          <cell r="K329">
            <v>0</v>
          </cell>
          <cell r="M329">
            <v>0</v>
          </cell>
        </row>
        <row r="330">
          <cell r="B330" t="str">
            <v>Series 2010E2</v>
          </cell>
          <cell r="C330" t="str">
            <v>AMT</v>
          </cell>
          <cell r="D330" t="str">
            <v>Variable</v>
          </cell>
          <cell r="H330">
            <v>2020</v>
          </cell>
          <cell r="I330">
            <v>2021</v>
          </cell>
          <cell r="K330">
            <v>0</v>
          </cell>
          <cell r="M330">
            <v>0</v>
          </cell>
        </row>
        <row r="331">
          <cell r="B331" t="str">
            <v>Series 2010E2</v>
          </cell>
          <cell r="C331" t="str">
            <v>AMT</v>
          </cell>
          <cell r="D331" t="str">
            <v>Variable</v>
          </cell>
          <cell r="H331">
            <v>2021</v>
          </cell>
          <cell r="I331">
            <v>2022</v>
          </cell>
          <cell r="K331">
            <v>0</v>
          </cell>
          <cell r="M331">
            <v>0</v>
          </cell>
        </row>
        <row r="332">
          <cell r="B332" t="str">
            <v>Series 2010E2</v>
          </cell>
          <cell r="C332" t="str">
            <v>AMT</v>
          </cell>
          <cell r="D332" t="str">
            <v>Variable</v>
          </cell>
          <cell r="H332">
            <v>2022</v>
          </cell>
          <cell r="I332">
            <v>2023</v>
          </cell>
          <cell r="K332">
            <v>0</v>
          </cell>
          <cell r="M332">
            <v>0</v>
          </cell>
        </row>
        <row r="333">
          <cell r="B333" t="str">
            <v>Series 2010E2</v>
          </cell>
          <cell r="C333" t="str">
            <v>AMT</v>
          </cell>
          <cell r="D333" t="str">
            <v>Variable</v>
          </cell>
          <cell r="H333">
            <v>2023</v>
          </cell>
          <cell r="I333">
            <v>2024</v>
          </cell>
          <cell r="K333">
            <v>0</v>
          </cell>
          <cell r="M333">
            <v>0</v>
          </cell>
        </row>
        <row r="334">
          <cell r="B334" t="str">
            <v>Series 2010E2</v>
          </cell>
          <cell r="C334" t="str">
            <v>AMT</v>
          </cell>
          <cell r="D334" t="str">
            <v>Variable</v>
          </cell>
          <cell r="H334">
            <v>2024</v>
          </cell>
          <cell r="I334">
            <v>2025</v>
          </cell>
          <cell r="K334">
            <v>0</v>
          </cell>
          <cell r="M334">
            <v>0</v>
          </cell>
        </row>
        <row r="335">
          <cell r="B335" t="str">
            <v>Series 2010E2</v>
          </cell>
          <cell r="C335" t="str">
            <v>AMT</v>
          </cell>
          <cell r="D335" t="str">
            <v>Variable</v>
          </cell>
          <cell r="H335">
            <v>2025</v>
          </cell>
          <cell r="I335">
            <v>2026</v>
          </cell>
          <cell r="K335">
            <v>0</v>
          </cell>
          <cell r="M335">
            <v>0</v>
          </cell>
        </row>
        <row r="336">
          <cell r="B336" t="str">
            <v>Series 2010E2</v>
          </cell>
          <cell r="C336" t="str">
            <v>AMT</v>
          </cell>
          <cell r="D336" t="str">
            <v>Variable</v>
          </cell>
          <cell r="H336">
            <v>2026</v>
          </cell>
          <cell r="I336">
            <v>2027</v>
          </cell>
          <cell r="K336">
            <v>0</v>
          </cell>
          <cell r="M336">
            <v>0</v>
          </cell>
        </row>
        <row r="337">
          <cell r="B337" t="str">
            <v>Series 2010E2</v>
          </cell>
          <cell r="C337" t="str">
            <v>AMT</v>
          </cell>
          <cell r="D337" t="str">
            <v>Variable</v>
          </cell>
          <cell r="H337">
            <v>2027</v>
          </cell>
          <cell r="I337">
            <v>2028</v>
          </cell>
          <cell r="K337">
            <v>0</v>
          </cell>
          <cell r="M337">
            <v>0</v>
          </cell>
        </row>
        <row r="338">
          <cell r="B338" t="str">
            <v>Series 2010E2</v>
          </cell>
          <cell r="C338" t="str">
            <v>AMT</v>
          </cell>
          <cell r="D338" t="str">
            <v>Variable</v>
          </cell>
          <cell r="H338">
            <v>2028</v>
          </cell>
          <cell r="I338">
            <v>2029</v>
          </cell>
          <cell r="K338">
            <v>0</v>
          </cell>
          <cell r="M338">
            <v>0</v>
          </cell>
        </row>
        <row r="339">
          <cell r="B339" t="str">
            <v>Series 2010F</v>
          </cell>
          <cell r="C339" t="str">
            <v>Non-AMT</v>
          </cell>
          <cell r="D339" t="str">
            <v>Variable</v>
          </cell>
          <cell r="H339">
            <v>2014</v>
          </cell>
          <cell r="I339">
            <v>2015</v>
          </cell>
          <cell r="K339">
            <v>0</v>
          </cell>
          <cell r="M339">
            <v>0</v>
          </cell>
        </row>
        <row r="340">
          <cell r="B340" t="str">
            <v>Series 2010F</v>
          </cell>
          <cell r="C340" t="str">
            <v>Non-AMT</v>
          </cell>
          <cell r="D340" t="str">
            <v>Variable</v>
          </cell>
          <cell r="H340">
            <v>2020</v>
          </cell>
          <cell r="I340">
            <v>2021</v>
          </cell>
          <cell r="K340">
            <v>0</v>
          </cell>
          <cell r="M340">
            <v>0</v>
          </cell>
        </row>
        <row r="341">
          <cell r="B341" t="str">
            <v>Series 2010F</v>
          </cell>
          <cell r="C341" t="str">
            <v>Non-AMT</v>
          </cell>
          <cell r="D341" t="str">
            <v>Variable</v>
          </cell>
          <cell r="H341">
            <v>2023</v>
          </cell>
          <cell r="I341">
            <v>2024</v>
          </cell>
          <cell r="K341">
            <v>0</v>
          </cell>
          <cell r="M341">
            <v>0</v>
          </cell>
        </row>
        <row r="342">
          <cell r="B342" t="str">
            <v>Series 2010F</v>
          </cell>
          <cell r="C342" t="str">
            <v>Non-AMT</v>
          </cell>
          <cell r="D342" t="str">
            <v>Variable</v>
          </cell>
          <cell r="H342">
            <v>2024</v>
          </cell>
          <cell r="I342">
            <v>2025</v>
          </cell>
          <cell r="K342">
            <v>0</v>
          </cell>
          <cell r="M342">
            <v>0</v>
          </cell>
        </row>
        <row r="343">
          <cell r="B343" t="str">
            <v>Series 2010F</v>
          </cell>
          <cell r="C343" t="str">
            <v>Non-AMT</v>
          </cell>
          <cell r="D343" t="str">
            <v>Variable</v>
          </cell>
          <cell r="H343">
            <v>2025</v>
          </cell>
          <cell r="I343">
            <v>2026</v>
          </cell>
          <cell r="K343">
            <v>0</v>
          </cell>
          <cell r="M343">
            <v>0</v>
          </cell>
        </row>
        <row r="344">
          <cell r="B344" t="str">
            <v>Series 2010F</v>
          </cell>
          <cell r="C344" t="str">
            <v>Non-AMT</v>
          </cell>
          <cell r="D344" t="str">
            <v>Variable</v>
          </cell>
          <cell r="H344">
            <v>2026</v>
          </cell>
          <cell r="I344">
            <v>2027</v>
          </cell>
          <cell r="K344">
            <v>0</v>
          </cell>
          <cell r="M344">
            <v>0</v>
          </cell>
        </row>
        <row r="345">
          <cell r="B345" t="str">
            <v>Series 2010F</v>
          </cell>
          <cell r="C345" t="str">
            <v>Non-AMT</v>
          </cell>
          <cell r="D345" t="str">
            <v>Variable</v>
          </cell>
          <cell r="H345">
            <v>2027</v>
          </cell>
          <cell r="I345">
            <v>2028</v>
          </cell>
          <cell r="K345">
            <v>0</v>
          </cell>
          <cell r="M345">
            <v>0</v>
          </cell>
        </row>
        <row r="346">
          <cell r="B346" t="str">
            <v>Series 2010F</v>
          </cell>
          <cell r="C346" t="str">
            <v>Non-AMT</v>
          </cell>
          <cell r="D346" t="str">
            <v>Variable</v>
          </cell>
          <cell r="H346">
            <v>2028</v>
          </cell>
          <cell r="I346">
            <v>2029</v>
          </cell>
          <cell r="K346">
            <v>0</v>
          </cell>
          <cell r="M346">
            <v>0</v>
          </cell>
        </row>
        <row r="347">
          <cell r="B347" t="str">
            <v>Series 2010F</v>
          </cell>
          <cell r="C347" t="str">
            <v>Non-AMT</v>
          </cell>
          <cell r="D347" t="str">
            <v>Variable</v>
          </cell>
          <cell r="H347">
            <v>2029</v>
          </cell>
          <cell r="I347">
            <v>2030</v>
          </cell>
          <cell r="K347">
            <v>0</v>
          </cell>
          <cell r="M347">
            <v>0</v>
          </cell>
        </row>
        <row r="348">
          <cell r="B348" t="str">
            <v>Series 2010F</v>
          </cell>
          <cell r="C348" t="str">
            <v>Non-AMT</v>
          </cell>
          <cell r="D348" t="str">
            <v>Variable</v>
          </cell>
          <cell r="H348">
            <v>2030</v>
          </cell>
          <cell r="I348">
            <v>2031</v>
          </cell>
          <cell r="K348">
            <v>0</v>
          </cell>
          <cell r="M348">
            <v>0</v>
          </cell>
        </row>
        <row r="349">
          <cell r="B349" t="str">
            <v>Series 2010F</v>
          </cell>
          <cell r="C349" t="str">
            <v>Non-AMT</v>
          </cell>
          <cell r="D349" t="str">
            <v>Variable</v>
          </cell>
          <cell r="H349">
            <v>2031</v>
          </cell>
          <cell r="I349">
            <v>2032</v>
          </cell>
          <cell r="K349">
            <v>0</v>
          </cell>
          <cell r="M349">
            <v>0</v>
          </cell>
        </row>
        <row r="350">
          <cell r="B350" t="str">
            <v>Series 2010F</v>
          </cell>
          <cell r="C350" t="str">
            <v>Non-AMT</v>
          </cell>
          <cell r="D350" t="str">
            <v>Variable</v>
          </cell>
          <cell r="H350">
            <v>2032</v>
          </cell>
          <cell r="I350">
            <v>2033</v>
          </cell>
          <cell r="K350">
            <v>0</v>
          </cell>
          <cell r="M350">
            <v>0</v>
          </cell>
        </row>
        <row r="351">
          <cell r="B351" t="str">
            <v>Series 2010F</v>
          </cell>
          <cell r="C351" t="str">
            <v>Non-AMT</v>
          </cell>
          <cell r="D351" t="str">
            <v>Variable</v>
          </cell>
          <cell r="H351">
            <v>2033</v>
          </cell>
          <cell r="I351">
            <v>2034</v>
          </cell>
          <cell r="K351">
            <v>0</v>
          </cell>
          <cell r="M351">
            <v>0</v>
          </cell>
        </row>
        <row r="352">
          <cell r="B352" t="str">
            <v>Series 2010G</v>
          </cell>
          <cell r="C352" t="str">
            <v>Direct</v>
          </cell>
          <cell r="D352" t="str">
            <v>Variable</v>
          </cell>
          <cell r="H352">
            <v>2012</v>
          </cell>
          <cell r="I352">
            <v>2013</v>
          </cell>
          <cell r="K352">
            <v>240000</v>
          </cell>
          <cell r="M352">
            <v>3600</v>
          </cell>
        </row>
        <row r="353">
          <cell r="B353" t="str">
            <v>Series 2010G</v>
          </cell>
          <cell r="C353" t="str">
            <v>Direct</v>
          </cell>
          <cell r="D353" t="str">
            <v>Variable</v>
          </cell>
          <cell r="H353">
            <v>2013</v>
          </cell>
          <cell r="I353">
            <v>2014</v>
          </cell>
          <cell r="K353">
            <v>250000</v>
          </cell>
          <cell r="M353">
            <v>2500</v>
          </cell>
        </row>
        <row r="354">
          <cell r="B354" t="str">
            <v>Series 2010G</v>
          </cell>
          <cell r="C354" t="str">
            <v>Direct</v>
          </cell>
          <cell r="D354" t="str">
            <v>Variable</v>
          </cell>
          <cell r="H354">
            <v>2014</v>
          </cell>
          <cell r="I354">
            <v>2015</v>
          </cell>
          <cell r="K354">
            <v>0</v>
          </cell>
          <cell r="M354">
            <v>0</v>
          </cell>
        </row>
        <row r="355">
          <cell r="B355" t="str">
            <v>Series 2010G</v>
          </cell>
          <cell r="C355" t="str">
            <v>Direct</v>
          </cell>
          <cell r="D355" t="str">
            <v>Variable</v>
          </cell>
          <cell r="H355">
            <v>2015</v>
          </cell>
          <cell r="I355">
            <v>2016</v>
          </cell>
          <cell r="K355">
            <v>0</v>
          </cell>
          <cell r="M355">
            <v>0</v>
          </cell>
        </row>
        <row r="356">
          <cell r="B356" t="str">
            <v>Series 2010G</v>
          </cell>
          <cell r="C356" t="str">
            <v>Direct</v>
          </cell>
          <cell r="D356" t="str">
            <v>Variable</v>
          </cell>
          <cell r="H356">
            <v>2016</v>
          </cell>
          <cell r="I356">
            <v>2017</v>
          </cell>
          <cell r="K356">
            <v>0</v>
          </cell>
          <cell r="M356">
            <v>0</v>
          </cell>
        </row>
        <row r="357">
          <cell r="B357" t="str">
            <v>Series 2010G</v>
          </cell>
          <cell r="C357" t="str">
            <v>Direct</v>
          </cell>
          <cell r="D357" t="str">
            <v>Variable</v>
          </cell>
          <cell r="H357">
            <v>2017</v>
          </cell>
          <cell r="I357">
            <v>2018</v>
          </cell>
          <cell r="K357">
            <v>0</v>
          </cell>
          <cell r="M357">
            <v>0</v>
          </cell>
        </row>
        <row r="358">
          <cell r="B358" t="str">
            <v>Series 2010G</v>
          </cell>
          <cell r="C358" t="str">
            <v>Direct</v>
          </cell>
          <cell r="D358" t="str">
            <v>Variable</v>
          </cell>
          <cell r="H358">
            <v>2018</v>
          </cell>
          <cell r="I358">
            <v>2019</v>
          </cell>
          <cell r="K358">
            <v>0</v>
          </cell>
          <cell r="M358">
            <v>0</v>
          </cell>
        </row>
        <row r="359">
          <cell r="B359" t="str">
            <v>Series 2010G</v>
          </cell>
          <cell r="C359" t="str">
            <v>Direct</v>
          </cell>
          <cell r="D359" t="str">
            <v>Variable</v>
          </cell>
          <cell r="H359">
            <v>2019</v>
          </cell>
          <cell r="I359">
            <v>2020</v>
          </cell>
          <cell r="K359">
            <v>0</v>
          </cell>
          <cell r="M359">
            <v>0</v>
          </cell>
        </row>
        <row r="360">
          <cell r="B360" t="str">
            <v>Series 2010G</v>
          </cell>
          <cell r="C360" t="str">
            <v>Direct</v>
          </cell>
          <cell r="D360" t="str">
            <v>Variable</v>
          </cell>
          <cell r="H360">
            <v>2020</v>
          </cell>
          <cell r="I360">
            <v>2021</v>
          </cell>
          <cell r="K360">
            <v>0</v>
          </cell>
          <cell r="M360">
            <v>0</v>
          </cell>
        </row>
        <row r="361">
          <cell r="B361" t="str">
            <v>Series 2010G</v>
          </cell>
          <cell r="C361" t="str">
            <v>Direct</v>
          </cell>
          <cell r="D361" t="str">
            <v>Variable</v>
          </cell>
          <cell r="H361">
            <v>2021</v>
          </cell>
          <cell r="I361">
            <v>2022</v>
          </cell>
          <cell r="K361">
            <v>0</v>
          </cell>
          <cell r="M361">
            <v>0</v>
          </cell>
        </row>
        <row r="362">
          <cell r="B362" t="str">
            <v>Series 2010G</v>
          </cell>
          <cell r="C362" t="str">
            <v>Direct</v>
          </cell>
          <cell r="D362" t="str">
            <v>Variable</v>
          </cell>
          <cell r="H362">
            <v>2022</v>
          </cell>
          <cell r="I362">
            <v>2023</v>
          </cell>
          <cell r="K362">
            <v>0</v>
          </cell>
          <cell r="M362">
            <v>0</v>
          </cell>
        </row>
        <row r="363">
          <cell r="B363" t="str">
            <v>Series 2010G</v>
          </cell>
          <cell r="C363" t="str">
            <v>Direct</v>
          </cell>
          <cell r="D363" t="str">
            <v>Variable</v>
          </cell>
          <cell r="H363">
            <v>2023</v>
          </cell>
          <cell r="I363">
            <v>2024</v>
          </cell>
          <cell r="K363">
            <v>0</v>
          </cell>
          <cell r="M363">
            <v>0</v>
          </cell>
        </row>
        <row r="364">
          <cell r="B364" t="str">
            <v>Series 2010G</v>
          </cell>
          <cell r="C364" t="str">
            <v>Direct</v>
          </cell>
          <cell r="D364" t="str">
            <v>Variable</v>
          </cell>
          <cell r="H364">
            <v>2024</v>
          </cell>
          <cell r="I364">
            <v>2025</v>
          </cell>
          <cell r="K364">
            <v>0</v>
          </cell>
          <cell r="M364">
            <v>0</v>
          </cell>
        </row>
        <row r="365">
          <cell r="B365" t="str">
            <v>Series 2010G</v>
          </cell>
          <cell r="C365" t="str">
            <v>Direct</v>
          </cell>
          <cell r="D365" t="str">
            <v>Variable</v>
          </cell>
          <cell r="H365">
            <v>2025</v>
          </cell>
          <cell r="I365">
            <v>2026</v>
          </cell>
          <cell r="K365">
            <v>0</v>
          </cell>
          <cell r="M365">
            <v>0</v>
          </cell>
        </row>
        <row r="366">
          <cell r="B366" t="str">
            <v>Series 2010G</v>
          </cell>
          <cell r="C366" t="str">
            <v>Direct</v>
          </cell>
          <cell r="D366" t="str">
            <v>Variable</v>
          </cell>
          <cell r="H366">
            <v>2026</v>
          </cell>
          <cell r="I366">
            <v>2027</v>
          </cell>
          <cell r="K366">
            <v>0</v>
          </cell>
          <cell r="M366">
            <v>0</v>
          </cell>
        </row>
        <row r="367">
          <cell r="B367" t="str">
            <v>Series 2010G</v>
          </cell>
          <cell r="C367" t="str">
            <v>Direct</v>
          </cell>
          <cell r="D367" t="str">
            <v>Variable</v>
          </cell>
          <cell r="H367">
            <v>2027</v>
          </cell>
          <cell r="I367">
            <v>2028</v>
          </cell>
          <cell r="K367">
            <v>0</v>
          </cell>
          <cell r="M367">
            <v>0</v>
          </cell>
        </row>
        <row r="368">
          <cell r="B368" t="str">
            <v>Series 2010G</v>
          </cell>
          <cell r="C368" t="str">
            <v>Direct</v>
          </cell>
          <cell r="D368" t="str">
            <v>Variable</v>
          </cell>
          <cell r="H368">
            <v>2028</v>
          </cell>
          <cell r="I368">
            <v>2029</v>
          </cell>
          <cell r="K368">
            <v>0</v>
          </cell>
          <cell r="M368">
            <v>0</v>
          </cell>
        </row>
        <row r="369">
          <cell r="B369" t="str">
            <v>Series 2011A</v>
          </cell>
          <cell r="C369" t="str">
            <v>AMT</v>
          </cell>
          <cell r="D369" t="str">
            <v>Fixed Rate</v>
          </cell>
          <cell r="H369">
            <v>2019</v>
          </cell>
          <cell r="I369">
            <v>2020</v>
          </cell>
          <cell r="K369">
            <v>35410000</v>
          </cell>
          <cell r="M369">
            <v>1770500</v>
          </cell>
        </row>
        <row r="370">
          <cell r="B370" t="str">
            <v>Series 2011A</v>
          </cell>
          <cell r="C370" t="str">
            <v>AMT</v>
          </cell>
          <cell r="D370" t="str">
            <v>Fixed Rate</v>
          </cell>
          <cell r="H370">
            <v>2020</v>
          </cell>
          <cell r="I370">
            <v>2021</v>
          </cell>
          <cell r="K370">
            <v>15000000</v>
          </cell>
          <cell r="M370">
            <v>750000</v>
          </cell>
        </row>
        <row r="371">
          <cell r="B371" t="str">
            <v>Series 2011A</v>
          </cell>
          <cell r="C371" t="str">
            <v>AMT</v>
          </cell>
          <cell r="D371" t="str">
            <v>Fixed Rate</v>
          </cell>
          <cell r="H371">
            <v>2020</v>
          </cell>
          <cell r="I371">
            <v>2021</v>
          </cell>
          <cell r="K371">
            <v>22225000</v>
          </cell>
          <cell r="M371">
            <v>889000</v>
          </cell>
        </row>
        <row r="372">
          <cell r="B372" t="str">
            <v>Series 2011A</v>
          </cell>
          <cell r="C372" t="str">
            <v>AMT</v>
          </cell>
          <cell r="D372" t="str">
            <v>Fixed Rate</v>
          </cell>
          <cell r="H372">
            <v>2021</v>
          </cell>
          <cell r="I372">
            <v>2022</v>
          </cell>
          <cell r="K372">
            <v>38915000</v>
          </cell>
          <cell r="M372">
            <v>1945750</v>
          </cell>
        </row>
        <row r="373">
          <cell r="B373" t="str">
            <v>Series 2011A</v>
          </cell>
          <cell r="C373" t="str">
            <v>AMT</v>
          </cell>
          <cell r="D373" t="str">
            <v>Fixed Rate</v>
          </cell>
          <cell r="H373">
            <v>2022</v>
          </cell>
          <cell r="I373">
            <v>2023</v>
          </cell>
          <cell r="K373">
            <v>28915000</v>
          </cell>
          <cell r="M373">
            <v>1445750</v>
          </cell>
        </row>
        <row r="374">
          <cell r="B374" t="str">
            <v>Series 2011A</v>
          </cell>
          <cell r="C374" t="str">
            <v>AMT</v>
          </cell>
          <cell r="D374" t="str">
            <v>Fixed Rate</v>
          </cell>
          <cell r="H374">
            <v>2022</v>
          </cell>
          <cell r="I374">
            <v>2023</v>
          </cell>
          <cell r="K374">
            <v>12000000</v>
          </cell>
          <cell r="M374">
            <v>495000</v>
          </cell>
        </row>
        <row r="375">
          <cell r="B375" t="str">
            <v>Series 2011B</v>
          </cell>
          <cell r="C375" t="str">
            <v>Non-AMT</v>
          </cell>
          <cell r="D375" t="str">
            <v>Fixed Rate</v>
          </cell>
          <cell r="H375">
            <v>2014</v>
          </cell>
          <cell r="I375">
            <v>2015</v>
          </cell>
          <cell r="K375">
            <v>2135000</v>
          </cell>
          <cell r="M375">
            <v>64050</v>
          </cell>
        </row>
        <row r="376">
          <cell r="B376" t="str">
            <v>Series 2011B</v>
          </cell>
          <cell r="C376" t="str">
            <v>Non-AMT</v>
          </cell>
          <cell r="D376" t="str">
            <v>Fixed Rate</v>
          </cell>
          <cell r="H376">
            <v>2015</v>
          </cell>
          <cell r="I376">
            <v>2016</v>
          </cell>
          <cell r="K376">
            <v>2200000</v>
          </cell>
          <cell r="M376">
            <v>110000</v>
          </cell>
        </row>
        <row r="377">
          <cell r="B377" t="str">
            <v>Series 2011B</v>
          </cell>
          <cell r="C377" t="str">
            <v>Non-AMT</v>
          </cell>
          <cell r="D377" t="str">
            <v>Fixed Rate</v>
          </cell>
          <cell r="H377">
            <v>2016</v>
          </cell>
          <cell r="I377">
            <v>2017</v>
          </cell>
          <cell r="K377">
            <v>2310000</v>
          </cell>
          <cell r="M377">
            <v>115500</v>
          </cell>
        </row>
        <row r="378">
          <cell r="B378" t="str">
            <v>Series 2011B</v>
          </cell>
          <cell r="C378" t="str">
            <v>Non-AMT</v>
          </cell>
          <cell r="D378" t="str">
            <v>Fixed Rate</v>
          </cell>
          <cell r="H378">
            <v>2017</v>
          </cell>
          <cell r="I378">
            <v>2018</v>
          </cell>
          <cell r="K378">
            <v>2420000</v>
          </cell>
          <cell r="M378">
            <v>121000</v>
          </cell>
        </row>
        <row r="379">
          <cell r="B379" t="str">
            <v>Series 2011B</v>
          </cell>
          <cell r="C379" t="str">
            <v>Non-AMT</v>
          </cell>
          <cell r="D379" t="str">
            <v>Fixed Rate</v>
          </cell>
          <cell r="H379">
            <v>2018</v>
          </cell>
          <cell r="I379">
            <v>2019</v>
          </cell>
          <cell r="K379">
            <v>2540000</v>
          </cell>
          <cell r="M379">
            <v>76200</v>
          </cell>
        </row>
        <row r="380">
          <cell r="B380" t="str">
            <v>Series 2011B</v>
          </cell>
          <cell r="C380" t="str">
            <v>Non-AMT</v>
          </cell>
          <cell r="D380" t="str">
            <v>Fixed Rate</v>
          </cell>
          <cell r="H380">
            <v>2019</v>
          </cell>
          <cell r="I380">
            <v>2020</v>
          </cell>
          <cell r="K380">
            <v>2615000</v>
          </cell>
          <cell r="M380">
            <v>130750</v>
          </cell>
        </row>
        <row r="381">
          <cell r="B381" t="str">
            <v>Series 2011B</v>
          </cell>
          <cell r="C381" t="str">
            <v>Non-AMT</v>
          </cell>
          <cell r="D381" t="str">
            <v>Fixed Rate</v>
          </cell>
          <cell r="H381">
            <v>2020</v>
          </cell>
          <cell r="I381">
            <v>2021</v>
          </cell>
          <cell r="K381">
            <v>2745000</v>
          </cell>
          <cell r="M381">
            <v>137250</v>
          </cell>
        </row>
        <row r="382">
          <cell r="B382" t="str">
            <v>Series 2012A</v>
          </cell>
          <cell r="C382" t="str">
            <v>Non-AMT</v>
          </cell>
          <cell r="D382" t="str">
            <v>Fixed Rate</v>
          </cell>
          <cell r="H382">
            <v>2016</v>
          </cell>
          <cell r="I382">
            <v>2017</v>
          </cell>
          <cell r="K382">
            <v>100000</v>
          </cell>
          <cell r="M382">
            <v>3000</v>
          </cell>
        </row>
        <row r="383">
          <cell r="B383" t="str">
            <v>Series 2012A</v>
          </cell>
          <cell r="C383" t="str">
            <v>Non-AMT</v>
          </cell>
          <cell r="D383" t="str">
            <v>Fixed Rate</v>
          </cell>
          <cell r="H383">
            <v>2017</v>
          </cell>
          <cell r="I383">
            <v>2018</v>
          </cell>
          <cell r="K383">
            <v>3480000</v>
          </cell>
          <cell r="M383">
            <v>174000</v>
          </cell>
        </row>
        <row r="384">
          <cell r="B384" t="str">
            <v>Series 2012A</v>
          </cell>
          <cell r="C384" t="str">
            <v>Non-AMT</v>
          </cell>
          <cell r="D384" t="str">
            <v>Fixed Rate</v>
          </cell>
          <cell r="H384">
            <v>2018</v>
          </cell>
          <cell r="I384">
            <v>2019</v>
          </cell>
          <cell r="K384">
            <v>3645000</v>
          </cell>
          <cell r="M384">
            <v>182250</v>
          </cell>
        </row>
        <row r="385">
          <cell r="B385" t="str">
            <v>Series 2012A</v>
          </cell>
          <cell r="C385" t="str">
            <v>Non-AMT</v>
          </cell>
          <cell r="D385" t="str">
            <v>Fixed Rate</v>
          </cell>
          <cell r="H385">
            <v>2019</v>
          </cell>
          <cell r="I385">
            <v>2020</v>
          </cell>
          <cell r="K385">
            <v>3820000</v>
          </cell>
          <cell r="M385">
            <v>191000</v>
          </cell>
        </row>
        <row r="386">
          <cell r="B386" t="str">
            <v>Series 2012A</v>
          </cell>
          <cell r="C386" t="str">
            <v>Non-AMT</v>
          </cell>
          <cell r="D386" t="str">
            <v>Fixed Rate</v>
          </cell>
          <cell r="H386">
            <v>2020</v>
          </cell>
          <cell r="I386">
            <v>2021</v>
          </cell>
          <cell r="K386">
            <v>4020000</v>
          </cell>
          <cell r="M386">
            <v>201000</v>
          </cell>
        </row>
        <row r="387">
          <cell r="B387" t="str">
            <v>Series 2012A</v>
          </cell>
          <cell r="C387" t="str">
            <v>Non-AMT</v>
          </cell>
          <cell r="D387" t="str">
            <v>Fixed Rate</v>
          </cell>
          <cell r="H387">
            <v>2021</v>
          </cell>
          <cell r="I387">
            <v>2022</v>
          </cell>
          <cell r="K387">
            <v>4235000</v>
          </cell>
          <cell r="M387">
            <v>211750</v>
          </cell>
        </row>
        <row r="388">
          <cell r="B388" t="str">
            <v>Series 2012A</v>
          </cell>
          <cell r="C388" t="str">
            <v>Non-AMT</v>
          </cell>
          <cell r="D388" t="str">
            <v>Fixed Rate</v>
          </cell>
          <cell r="H388">
            <v>2022</v>
          </cell>
          <cell r="I388">
            <v>2023</v>
          </cell>
          <cell r="K388">
            <v>4425000</v>
          </cell>
          <cell r="M388">
            <v>221250</v>
          </cell>
        </row>
        <row r="389">
          <cell r="B389" t="str">
            <v>Series 2012A</v>
          </cell>
          <cell r="C389" t="str">
            <v>Non-AMT</v>
          </cell>
          <cell r="D389" t="str">
            <v>Fixed Rate</v>
          </cell>
          <cell r="H389">
            <v>2023</v>
          </cell>
          <cell r="I389">
            <v>2024</v>
          </cell>
          <cell r="K389">
            <v>4645000</v>
          </cell>
          <cell r="M389">
            <v>232250</v>
          </cell>
        </row>
        <row r="390">
          <cell r="B390" t="str">
            <v>Series 2012A</v>
          </cell>
          <cell r="C390" t="str">
            <v>Non-AMT</v>
          </cell>
          <cell r="D390" t="str">
            <v>Fixed Rate</v>
          </cell>
          <cell r="H390">
            <v>2024</v>
          </cell>
          <cell r="I390">
            <v>2025</v>
          </cell>
          <cell r="K390">
            <v>4875000</v>
          </cell>
          <cell r="M390">
            <v>243750</v>
          </cell>
        </row>
        <row r="391">
          <cell r="B391" t="str">
            <v>Series 2012A</v>
          </cell>
          <cell r="C391" t="str">
            <v>Non-AMT</v>
          </cell>
          <cell r="D391" t="str">
            <v>Fixed Rate</v>
          </cell>
          <cell r="H391">
            <v>2025</v>
          </cell>
          <cell r="I391">
            <v>2026</v>
          </cell>
          <cell r="K391">
            <v>5120000</v>
          </cell>
          <cell r="M391">
            <v>256000</v>
          </cell>
        </row>
        <row r="392">
          <cell r="B392" t="str">
            <v>Series 2012A</v>
          </cell>
          <cell r="C392" t="str">
            <v>Non-AMT</v>
          </cell>
          <cell r="D392" t="str">
            <v>Fixed Rate</v>
          </cell>
          <cell r="H392">
            <v>2026</v>
          </cell>
          <cell r="I392">
            <v>2027</v>
          </cell>
          <cell r="K392">
            <v>5380000</v>
          </cell>
          <cell r="M392">
            <v>269000</v>
          </cell>
        </row>
        <row r="393">
          <cell r="B393" t="str">
            <v>Series 2012A</v>
          </cell>
          <cell r="C393" t="str">
            <v>Non-AMT</v>
          </cell>
          <cell r="D393" t="str">
            <v>Fixed Rate</v>
          </cell>
          <cell r="H393">
            <v>2027</v>
          </cell>
          <cell r="I393">
            <v>2028</v>
          </cell>
          <cell r="K393">
            <v>5655000</v>
          </cell>
          <cell r="M393">
            <v>282750</v>
          </cell>
        </row>
        <row r="394">
          <cell r="B394" t="str">
            <v>Series 2012A</v>
          </cell>
          <cell r="C394" t="str">
            <v>Non-AMT</v>
          </cell>
          <cell r="D394" t="str">
            <v>Fixed Rate</v>
          </cell>
          <cell r="H394">
            <v>2028</v>
          </cell>
          <cell r="I394">
            <v>2029</v>
          </cell>
          <cell r="K394">
            <v>5935000</v>
          </cell>
          <cell r="M394">
            <v>296750</v>
          </cell>
        </row>
        <row r="395">
          <cell r="B395" t="str">
            <v>Series 2012A</v>
          </cell>
          <cell r="C395" t="str">
            <v>Non-AMT</v>
          </cell>
          <cell r="D395" t="str">
            <v>Fixed Rate</v>
          </cell>
          <cell r="H395">
            <v>2029</v>
          </cell>
          <cell r="I395">
            <v>2030</v>
          </cell>
          <cell r="K395">
            <v>6245000</v>
          </cell>
          <cell r="M395">
            <v>312250</v>
          </cell>
        </row>
        <row r="396">
          <cell r="B396" t="str">
            <v>Series 2012A</v>
          </cell>
          <cell r="C396" t="str">
            <v>Non-AMT</v>
          </cell>
          <cell r="D396" t="str">
            <v>Fixed Rate</v>
          </cell>
          <cell r="H396">
            <v>2030</v>
          </cell>
          <cell r="I396">
            <v>2031</v>
          </cell>
          <cell r="K396">
            <v>6540000</v>
          </cell>
          <cell r="M396">
            <v>327000</v>
          </cell>
        </row>
        <row r="397">
          <cell r="B397" t="str">
            <v>Series 2012A</v>
          </cell>
          <cell r="C397" t="str">
            <v>Non-AMT</v>
          </cell>
          <cell r="D397" t="str">
            <v>Fixed Rate</v>
          </cell>
          <cell r="H397">
            <v>2031</v>
          </cell>
          <cell r="I397">
            <v>2032</v>
          </cell>
          <cell r="K397">
            <v>6870000</v>
          </cell>
          <cell r="M397">
            <v>343500</v>
          </cell>
        </row>
        <row r="398">
          <cell r="B398" t="str">
            <v>Series 2012A</v>
          </cell>
          <cell r="C398" t="str">
            <v>Non-AMT</v>
          </cell>
          <cell r="D398" t="str">
            <v>Fixed Rate</v>
          </cell>
          <cell r="H398">
            <v>2032</v>
          </cell>
          <cell r="I398">
            <v>2033</v>
          </cell>
          <cell r="K398">
            <v>7225000</v>
          </cell>
          <cell r="M398">
            <v>361250</v>
          </cell>
        </row>
        <row r="399">
          <cell r="B399" t="str">
            <v>Series 2012A</v>
          </cell>
          <cell r="C399" t="str">
            <v>Non-AMT</v>
          </cell>
          <cell r="D399" t="str">
            <v>Fixed Rate</v>
          </cell>
          <cell r="H399">
            <v>2033</v>
          </cell>
          <cell r="I399">
            <v>2034</v>
          </cell>
          <cell r="K399">
            <v>7585000</v>
          </cell>
          <cell r="M399">
            <v>379250</v>
          </cell>
        </row>
        <row r="400">
          <cell r="B400" t="str">
            <v>Series 2012A</v>
          </cell>
          <cell r="C400" t="str">
            <v>Non-AMT</v>
          </cell>
          <cell r="D400" t="str">
            <v>Fixed Rate</v>
          </cell>
          <cell r="H400">
            <v>2034</v>
          </cell>
          <cell r="I400">
            <v>2035</v>
          </cell>
          <cell r="K400">
            <v>7955000</v>
          </cell>
          <cell r="M400">
            <v>397750</v>
          </cell>
        </row>
        <row r="401">
          <cell r="B401" t="str">
            <v>Series 2012A</v>
          </cell>
          <cell r="C401" t="str">
            <v>Non-AMT</v>
          </cell>
          <cell r="D401" t="str">
            <v>Fixed Rate</v>
          </cell>
          <cell r="H401">
            <v>2035</v>
          </cell>
          <cell r="I401">
            <v>2036</v>
          </cell>
          <cell r="K401">
            <v>8360000</v>
          </cell>
          <cell r="M401">
            <v>418000</v>
          </cell>
        </row>
        <row r="402">
          <cell r="B402" t="str">
            <v>Series 2012A</v>
          </cell>
          <cell r="C402" t="str">
            <v>Non-AMT</v>
          </cell>
          <cell r="D402" t="str">
            <v>Fixed Rate</v>
          </cell>
          <cell r="H402">
            <v>2036</v>
          </cell>
          <cell r="I402">
            <v>2037</v>
          </cell>
          <cell r="K402">
            <v>8780000</v>
          </cell>
          <cell r="M402">
            <v>439000</v>
          </cell>
        </row>
        <row r="403">
          <cell r="B403" t="str">
            <v>Series 2012A</v>
          </cell>
          <cell r="C403" t="str">
            <v>Non-AMT</v>
          </cell>
          <cell r="D403" t="str">
            <v>Fixed Rate</v>
          </cell>
          <cell r="H403">
            <v>2037</v>
          </cell>
          <cell r="I403">
            <v>2038</v>
          </cell>
          <cell r="K403">
            <v>9215000</v>
          </cell>
          <cell r="M403">
            <v>460750</v>
          </cell>
        </row>
        <row r="404">
          <cell r="B404" t="str">
            <v>Series 2012A</v>
          </cell>
          <cell r="C404" t="str">
            <v>Non-AMT</v>
          </cell>
          <cell r="D404" t="str">
            <v>Fixed Rate</v>
          </cell>
          <cell r="H404">
            <v>2038</v>
          </cell>
          <cell r="I404">
            <v>2039</v>
          </cell>
          <cell r="K404">
            <v>3620000</v>
          </cell>
          <cell r="M404">
            <v>181000</v>
          </cell>
        </row>
        <row r="405">
          <cell r="B405" t="str">
            <v>Series 2012A</v>
          </cell>
          <cell r="C405" t="str">
            <v>Non-AMT</v>
          </cell>
          <cell r="D405" t="str">
            <v>Fixed Rate</v>
          </cell>
          <cell r="H405">
            <v>2038</v>
          </cell>
          <cell r="I405">
            <v>2039</v>
          </cell>
          <cell r="K405">
            <v>6055000</v>
          </cell>
          <cell r="M405">
            <v>302750</v>
          </cell>
        </row>
        <row r="406">
          <cell r="B406" t="str">
            <v>Series 2012A</v>
          </cell>
          <cell r="C406" t="str">
            <v>Non-AMT</v>
          </cell>
          <cell r="D406" t="str">
            <v>Fixed Rate</v>
          </cell>
          <cell r="H406">
            <v>2039</v>
          </cell>
          <cell r="I406">
            <v>2040</v>
          </cell>
          <cell r="K406">
            <v>3800000</v>
          </cell>
          <cell r="M406">
            <v>190000</v>
          </cell>
        </row>
        <row r="407">
          <cell r="B407" t="str">
            <v>Series 2012A</v>
          </cell>
          <cell r="C407" t="str">
            <v>Non-AMT</v>
          </cell>
          <cell r="D407" t="str">
            <v>Fixed Rate</v>
          </cell>
          <cell r="H407">
            <v>2039</v>
          </cell>
          <cell r="I407">
            <v>2040</v>
          </cell>
          <cell r="K407">
            <v>6350000</v>
          </cell>
          <cell r="M407">
            <v>317500</v>
          </cell>
        </row>
        <row r="408">
          <cell r="B408" t="str">
            <v>Series 2012A</v>
          </cell>
          <cell r="C408" t="str">
            <v>Non-AMT</v>
          </cell>
          <cell r="D408" t="str">
            <v>Fixed Rate</v>
          </cell>
          <cell r="H408">
            <v>2040</v>
          </cell>
          <cell r="I408">
            <v>2041</v>
          </cell>
          <cell r="K408">
            <v>3990000</v>
          </cell>
          <cell r="M408">
            <v>199500</v>
          </cell>
        </row>
        <row r="409">
          <cell r="B409" t="str">
            <v>Series 2012A</v>
          </cell>
          <cell r="C409" t="str">
            <v>Non-AMT</v>
          </cell>
          <cell r="D409" t="str">
            <v>Fixed Rate</v>
          </cell>
          <cell r="H409">
            <v>2040</v>
          </cell>
          <cell r="I409">
            <v>2041</v>
          </cell>
          <cell r="K409">
            <v>6680000</v>
          </cell>
          <cell r="M409">
            <v>334000</v>
          </cell>
        </row>
        <row r="410">
          <cell r="B410" t="str">
            <v>Series 2012A</v>
          </cell>
          <cell r="C410" t="str">
            <v>Non-AMT</v>
          </cell>
          <cell r="D410" t="str">
            <v>Fixed Rate</v>
          </cell>
          <cell r="H410">
            <v>2041</v>
          </cell>
          <cell r="I410">
            <v>2042</v>
          </cell>
          <cell r="K410">
            <v>4190000</v>
          </cell>
          <cell r="M410">
            <v>209500</v>
          </cell>
        </row>
        <row r="411">
          <cell r="B411" t="str">
            <v>Series 2012A</v>
          </cell>
          <cell r="C411" t="str">
            <v>Non-AMT</v>
          </cell>
          <cell r="D411" t="str">
            <v>Fixed Rate</v>
          </cell>
          <cell r="H411">
            <v>2041</v>
          </cell>
          <cell r="I411">
            <v>2042</v>
          </cell>
          <cell r="K411">
            <v>7010000</v>
          </cell>
          <cell r="M411">
            <v>350500</v>
          </cell>
        </row>
        <row r="412">
          <cell r="B412" t="str">
            <v>Series 2012A</v>
          </cell>
          <cell r="C412" t="str">
            <v>Non-AMT</v>
          </cell>
          <cell r="D412" t="str">
            <v>Fixed Rate</v>
          </cell>
          <cell r="H412">
            <v>2042</v>
          </cell>
          <cell r="I412">
            <v>2043</v>
          </cell>
          <cell r="K412">
            <v>4400000</v>
          </cell>
          <cell r="M412">
            <v>220000</v>
          </cell>
        </row>
        <row r="413">
          <cell r="B413" t="str">
            <v>Series 2012A</v>
          </cell>
          <cell r="C413" t="str">
            <v>Non-AMT</v>
          </cell>
          <cell r="D413" t="str">
            <v>Fixed Rate</v>
          </cell>
          <cell r="H413">
            <v>2042</v>
          </cell>
          <cell r="I413">
            <v>2043</v>
          </cell>
          <cell r="K413">
            <v>7360000</v>
          </cell>
          <cell r="M413">
            <v>368000</v>
          </cell>
        </row>
        <row r="414">
          <cell r="B414" t="str">
            <v>Series 2012B</v>
          </cell>
          <cell r="C414" t="str">
            <v>AMT</v>
          </cell>
          <cell r="D414" t="str">
            <v>Fixed Rate</v>
          </cell>
          <cell r="H414">
            <v>2016</v>
          </cell>
          <cell r="I414">
            <v>2017</v>
          </cell>
          <cell r="K414">
            <v>100000</v>
          </cell>
          <cell r="M414">
            <v>5000</v>
          </cell>
        </row>
        <row r="415">
          <cell r="B415" t="str">
            <v>Series 2012B</v>
          </cell>
          <cell r="C415" t="str">
            <v>AMT</v>
          </cell>
          <cell r="D415" t="str">
            <v>Fixed Rate</v>
          </cell>
          <cell r="H415">
            <v>2017</v>
          </cell>
          <cell r="I415">
            <v>2018</v>
          </cell>
          <cell r="K415">
            <v>700000</v>
          </cell>
          <cell r="M415">
            <v>35000</v>
          </cell>
        </row>
        <row r="416">
          <cell r="B416" t="str">
            <v>Series 2012B</v>
          </cell>
          <cell r="C416" t="str">
            <v>AMT</v>
          </cell>
          <cell r="D416" t="str">
            <v>Fixed Rate</v>
          </cell>
          <cell r="H416">
            <v>2018</v>
          </cell>
          <cell r="I416">
            <v>2019</v>
          </cell>
          <cell r="K416">
            <v>735000</v>
          </cell>
          <cell r="M416">
            <v>36750</v>
          </cell>
        </row>
        <row r="417">
          <cell r="B417" t="str">
            <v>Series 2012B</v>
          </cell>
          <cell r="C417" t="str">
            <v>AMT</v>
          </cell>
          <cell r="D417" t="str">
            <v>Fixed Rate</v>
          </cell>
          <cell r="H417">
            <v>2019</v>
          </cell>
          <cell r="I417">
            <v>2020</v>
          </cell>
          <cell r="K417">
            <v>780000</v>
          </cell>
          <cell r="M417">
            <v>39000</v>
          </cell>
        </row>
        <row r="418">
          <cell r="B418" t="str">
            <v>Series 2012B</v>
          </cell>
          <cell r="C418" t="str">
            <v>AMT</v>
          </cell>
          <cell r="D418" t="str">
            <v>Fixed Rate</v>
          </cell>
          <cell r="H418">
            <v>2020</v>
          </cell>
          <cell r="I418">
            <v>2021</v>
          </cell>
          <cell r="K418">
            <v>810000</v>
          </cell>
          <cell r="M418">
            <v>40500</v>
          </cell>
        </row>
        <row r="419">
          <cell r="B419" t="str">
            <v>Series 2012B</v>
          </cell>
          <cell r="C419" t="str">
            <v>AMT</v>
          </cell>
          <cell r="D419" t="str">
            <v>Fixed Rate</v>
          </cell>
          <cell r="H419">
            <v>2021</v>
          </cell>
          <cell r="I419">
            <v>2022</v>
          </cell>
          <cell r="K419">
            <v>850000</v>
          </cell>
          <cell r="M419">
            <v>42500</v>
          </cell>
        </row>
        <row r="420">
          <cell r="B420" t="str">
            <v>Series 2012B</v>
          </cell>
          <cell r="C420" t="str">
            <v>AMT</v>
          </cell>
          <cell r="D420" t="str">
            <v>Fixed Rate</v>
          </cell>
          <cell r="H420">
            <v>2022</v>
          </cell>
          <cell r="I420">
            <v>2023</v>
          </cell>
          <cell r="K420">
            <v>890000</v>
          </cell>
          <cell r="M420">
            <v>44500</v>
          </cell>
        </row>
        <row r="421">
          <cell r="B421" t="str">
            <v>Series 2012B</v>
          </cell>
          <cell r="C421" t="str">
            <v>AMT</v>
          </cell>
          <cell r="D421" t="str">
            <v>Fixed Rate</v>
          </cell>
          <cell r="H421">
            <v>2023</v>
          </cell>
          <cell r="I421">
            <v>2024</v>
          </cell>
          <cell r="K421">
            <v>940000</v>
          </cell>
          <cell r="M421">
            <v>47000</v>
          </cell>
        </row>
        <row r="422">
          <cell r="B422" t="str">
            <v>Series 2012B</v>
          </cell>
          <cell r="C422" t="str">
            <v>AMT</v>
          </cell>
          <cell r="D422" t="str">
            <v>Fixed Rate</v>
          </cell>
          <cell r="H422">
            <v>2024</v>
          </cell>
          <cell r="I422">
            <v>2025</v>
          </cell>
          <cell r="K422">
            <v>985000</v>
          </cell>
          <cell r="M422">
            <v>49250</v>
          </cell>
        </row>
        <row r="423">
          <cell r="B423" t="str">
            <v>Series 2012B</v>
          </cell>
          <cell r="C423" t="str">
            <v>AMT</v>
          </cell>
          <cell r="D423" t="str">
            <v>Fixed Rate</v>
          </cell>
          <cell r="H423">
            <v>2025</v>
          </cell>
          <cell r="I423">
            <v>2026</v>
          </cell>
          <cell r="K423">
            <v>1030000</v>
          </cell>
          <cell r="M423">
            <v>51500</v>
          </cell>
        </row>
        <row r="424">
          <cell r="B424" t="str">
            <v>Series 2012B</v>
          </cell>
          <cell r="C424" t="str">
            <v>AMT</v>
          </cell>
          <cell r="D424" t="str">
            <v>Fixed Rate</v>
          </cell>
          <cell r="H424">
            <v>2026</v>
          </cell>
          <cell r="I424">
            <v>2027</v>
          </cell>
          <cell r="K424">
            <v>1085000</v>
          </cell>
          <cell r="M424">
            <v>54250</v>
          </cell>
        </row>
        <row r="425">
          <cell r="B425" t="str">
            <v>Series 2012B</v>
          </cell>
          <cell r="C425" t="str">
            <v>AMT</v>
          </cell>
          <cell r="D425" t="str">
            <v>Fixed Rate</v>
          </cell>
          <cell r="H425">
            <v>2027</v>
          </cell>
          <cell r="I425">
            <v>2028</v>
          </cell>
          <cell r="K425">
            <v>1140000</v>
          </cell>
          <cell r="M425">
            <v>57000</v>
          </cell>
        </row>
        <row r="426">
          <cell r="B426" t="str">
            <v>Series 2012B</v>
          </cell>
          <cell r="C426" t="str">
            <v>AMT</v>
          </cell>
          <cell r="D426" t="str">
            <v>Fixed Rate</v>
          </cell>
          <cell r="H426">
            <v>2028</v>
          </cell>
          <cell r="I426">
            <v>2029</v>
          </cell>
          <cell r="K426">
            <v>1195000</v>
          </cell>
          <cell r="M426">
            <v>59750</v>
          </cell>
        </row>
        <row r="427">
          <cell r="B427" t="str">
            <v>Series 2012B</v>
          </cell>
          <cell r="C427" t="str">
            <v>AMT</v>
          </cell>
          <cell r="D427" t="str">
            <v>Fixed Rate</v>
          </cell>
          <cell r="H427">
            <v>2029</v>
          </cell>
          <cell r="I427">
            <v>2030</v>
          </cell>
          <cell r="K427">
            <v>1260000</v>
          </cell>
          <cell r="M427">
            <v>63000</v>
          </cell>
        </row>
        <row r="428">
          <cell r="B428" t="str">
            <v>Series 2012B</v>
          </cell>
          <cell r="C428" t="str">
            <v>AMT</v>
          </cell>
          <cell r="D428" t="str">
            <v>Fixed Rate</v>
          </cell>
          <cell r="H428">
            <v>2030</v>
          </cell>
          <cell r="I428">
            <v>2031</v>
          </cell>
          <cell r="K428">
            <v>1315000</v>
          </cell>
          <cell r="M428">
            <v>65750</v>
          </cell>
        </row>
        <row r="429">
          <cell r="B429" t="str">
            <v>Series 2012B</v>
          </cell>
          <cell r="C429" t="str">
            <v>AMT</v>
          </cell>
          <cell r="D429" t="str">
            <v>Fixed Rate</v>
          </cell>
          <cell r="H429">
            <v>2031</v>
          </cell>
          <cell r="I429">
            <v>2032</v>
          </cell>
          <cell r="K429">
            <v>1385000</v>
          </cell>
          <cell r="M429">
            <v>69250</v>
          </cell>
        </row>
        <row r="430">
          <cell r="B430" t="str">
            <v>Series 2012B</v>
          </cell>
          <cell r="C430" t="str">
            <v>AMT</v>
          </cell>
          <cell r="D430" t="str">
            <v>Fixed Rate</v>
          </cell>
          <cell r="H430">
            <v>2032</v>
          </cell>
          <cell r="I430">
            <v>2033</v>
          </cell>
          <cell r="K430">
            <v>1455000</v>
          </cell>
          <cell r="M430">
            <v>72750</v>
          </cell>
        </row>
        <row r="431">
          <cell r="B431" t="str">
            <v>Series 2012B</v>
          </cell>
          <cell r="C431" t="str">
            <v>AMT</v>
          </cell>
          <cell r="D431" t="str">
            <v>Fixed Rate</v>
          </cell>
          <cell r="H431">
            <v>2033</v>
          </cell>
          <cell r="I431">
            <v>2034</v>
          </cell>
          <cell r="K431">
            <v>1530000</v>
          </cell>
          <cell r="M431">
            <v>76500</v>
          </cell>
        </row>
        <row r="432">
          <cell r="B432" t="str">
            <v>Series 2012B</v>
          </cell>
          <cell r="C432" t="str">
            <v>AMT</v>
          </cell>
          <cell r="D432" t="str">
            <v>Fixed Rate</v>
          </cell>
          <cell r="H432">
            <v>2034</v>
          </cell>
          <cell r="I432">
            <v>2035</v>
          </cell>
          <cell r="K432">
            <v>1600000</v>
          </cell>
          <cell r="M432">
            <v>80000</v>
          </cell>
        </row>
        <row r="433">
          <cell r="B433" t="str">
            <v>Series 2012B</v>
          </cell>
          <cell r="C433" t="str">
            <v>AMT</v>
          </cell>
          <cell r="D433" t="str">
            <v>Fixed Rate</v>
          </cell>
          <cell r="H433">
            <v>2035</v>
          </cell>
          <cell r="I433">
            <v>2036</v>
          </cell>
          <cell r="K433">
            <v>1680000</v>
          </cell>
          <cell r="M433">
            <v>84000</v>
          </cell>
        </row>
        <row r="434">
          <cell r="B434" t="str">
            <v>Series 2012B</v>
          </cell>
          <cell r="C434" t="str">
            <v>AMT</v>
          </cell>
          <cell r="D434" t="str">
            <v>Fixed Rate</v>
          </cell>
          <cell r="H434">
            <v>2036</v>
          </cell>
          <cell r="I434">
            <v>2037</v>
          </cell>
          <cell r="K434">
            <v>1765000</v>
          </cell>
          <cell r="M434">
            <v>88250</v>
          </cell>
        </row>
        <row r="435">
          <cell r="B435" t="str">
            <v>Series 2012B</v>
          </cell>
          <cell r="C435" t="str">
            <v>AMT</v>
          </cell>
          <cell r="D435" t="str">
            <v>Fixed Rate</v>
          </cell>
          <cell r="H435">
            <v>2037</v>
          </cell>
          <cell r="I435">
            <v>2038</v>
          </cell>
          <cell r="K435">
            <v>1860000</v>
          </cell>
          <cell r="M435">
            <v>93000</v>
          </cell>
        </row>
        <row r="436">
          <cell r="B436" t="str">
            <v>Series 2012C</v>
          </cell>
          <cell r="C436" t="str">
            <v>Non-AMT</v>
          </cell>
          <cell r="D436" t="str">
            <v>Fixed Rate</v>
          </cell>
          <cell r="H436">
            <v>2013</v>
          </cell>
          <cell r="I436">
            <v>2014</v>
          </cell>
          <cell r="K436">
            <v>2230000</v>
          </cell>
          <cell r="M436">
            <v>66900</v>
          </cell>
        </row>
        <row r="437">
          <cell r="B437" t="str">
            <v>Series 2012C</v>
          </cell>
          <cell r="C437" t="str">
            <v>Non-AMT</v>
          </cell>
          <cell r="D437" t="str">
            <v>Fixed Rate</v>
          </cell>
          <cell r="H437">
            <v>2014</v>
          </cell>
          <cell r="I437">
            <v>2015</v>
          </cell>
          <cell r="K437">
            <v>215000</v>
          </cell>
          <cell r="M437">
            <v>6450</v>
          </cell>
        </row>
        <row r="438">
          <cell r="B438" t="str">
            <v>Series 2012C</v>
          </cell>
          <cell r="C438" t="str">
            <v>Non-AMT</v>
          </cell>
          <cell r="D438" t="str">
            <v>Fixed Rate</v>
          </cell>
          <cell r="H438">
            <v>2015</v>
          </cell>
          <cell r="I438">
            <v>2016</v>
          </cell>
          <cell r="K438">
            <v>220000</v>
          </cell>
          <cell r="M438">
            <v>6600</v>
          </cell>
        </row>
        <row r="439">
          <cell r="B439" t="str">
            <v>Series 2012C</v>
          </cell>
          <cell r="C439" t="str">
            <v>Non-AMT</v>
          </cell>
          <cell r="D439" t="str">
            <v>Fixed Rate</v>
          </cell>
          <cell r="H439">
            <v>2016</v>
          </cell>
          <cell r="I439">
            <v>2017</v>
          </cell>
          <cell r="K439">
            <v>225000</v>
          </cell>
          <cell r="M439">
            <v>6750</v>
          </cell>
        </row>
        <row r="440">
          <cell r="B440" t="str">
            <v>Series 2012C</v>
          </cell>
          <cell r="C440" t="str">
            <v>Non-AMT</v>
          </cell>
          <cell r="D440" t="str">
            <v>Fixed Rate</v>
          </cell>
          <cell r="H440">
            <v>2017</v>
          </cell>
          <cell r="I440">
            <v>2018</v>
          </cell>
          <cell r="K440">
            <v>235000</v>
          </cell>
          <cell r="M440">
            <v>9400</v>
          </cell>
        </row>
        <row r="441">
          <cell r="B441" t="str">
            <v>Series 2012C</v>
          </cell>
          <cell r="C441" t="str">
            <v>Non-AMT</v>
          </cell>
          <cell r="D441" t="str">
            <v>Fixed Rate</v>
          </cell>
          <cell r="H441">
            <v>2018</v>
          </cell>
          <cell r="I441">
            <v>2019</v>
          </cell>
          <cell r="K441">
            <v>245000</v>
          </cell>
          <cell r="M441">
            <v>9800</v>
          </cell>
        </row>
        <row r="442">
          <cell r="B442" t="str">
            <v>Series 2012C</v>
          </cell>
          <cell r="C442" t="str">
            <v>Non-AMT</v>
          </cell>
          <cell r="D442" t="str">
            <v>Fixed Rate</v>
          </cell>
          <cell r="H442">
            <v>2019</v>
          </cell>
          <cell r="I442">
            <v>2020</v>
          </cell>
          <cell r="K442">
            <v>255000</v>
          </cell>
          <cell r="M442">
            <v>10200</v>
          </cell>
        </row>
        <row r="443">
          <cell r="B443" t="str">
            <v>Series 2012C</v>
          </cell>
          <cell r="C443" t="str">
            <v>Non-AMT</v>
          </cell>
          <cell r="D443" t="str">
            <v>Fixed Rate</v>
          </cell>
          <cell r="H443">
            <v>2020</v>
          </cell>
          <cell r="I443">
            <v>2021</v>
          </cell>
          <cell r="K443">
            <v>260000</v>
          </cell>
          <cell r="M443">
            <v>10400</v>
          </cell>
        </row>
        <row r="444">
          <cell r="B444" t="str">
            <v>Series 2012DA</v>
          </cell>
          <cell r="C444" t="str">
            <v>AMT</v>
          </cell>
          <cell r="D444" t="str">
            <v>Fixed Rate</v>
          </cell>
          <cell r="H444">
            <v>2013</v>
          </cell>
          <cell r="I444">
            <v>2014</v>
          </cell>
          <cell r="K444">
            <v>6470000</v>
          </cell>
          <cell r="M444">
            <v>194100</v>
          </cell>
        </row>
        <row r="445">
          <cell r="B445" t="str">
            <v>Series 2012DA</v>
          </cell>
          <cell r="C445" t="str">
            <v>AMT</v>
          </cell>
          <cell r="D445" t="str">
            <v>Fixed Rate</v>
          </cell>
          <cell r="H445">
            <v>2014</v>
          </cell>
          <cell r="I445">
            <v>2015</v>
          </cell>
          <cell r="K445">
            <v>7000000</v>
          </cell>
          <cell r="M445">
            <v>350000</v>
          </cell>
        </row>
        <row r="446">
          <cell r="B446" t="str">
            <v>Series 2012DA</v>
          </cell>
          <cell r="C446" t="str">
            <v>AMT</v>
          </cell>
          <cell r="D446" t="str">
            <v>Fixed Rate</v>
          </cell>
          <cell r="H446">
            <v>2015</v>
          </cell>
          <cell r="I446">
            <v>2016</v>
          </cell>
          <cell r="K446">
            <v>7065000</v>
          </cell>
          <cell r="M446">
            <v>353250</v>
          </cell>
        </row>
        <row r="447">
          <cell r="B447" t="str">
            <v>Series 2012DA</v>
          </cell>
          <cell r="C447" t="str">
            <v>AMT</v>
          </cell>
          <cell r="D447" t="str">
            <v>Fixed Rate</v>
          </cell>
          <cell r="H447">
            <v>2016</v>
          </cell>
          <cell r="I447">
            <v>2017</v>
          </cell>
          <cell r="K447">
            <v>4960000</v>
          </cell>
          <cell r="M447">
            <v>248000</v>
          </cell>
        </row>
        <row r="448">
          <cell r="B448" t="str">
            <v>Series 2012DA</v>
          </cell>
          <cell r="C448" t="str">
            <v>AMT</v>
          </cell>
          <cell r="D448" t="str">
            <v>Fixed Rate</v>
          </cell>
          <cell r="H448">
            <v>2017</v>
          </cell>
          <cell r="I448">
            <v>2018</v>
          </cell>
          <cell r="K448">
            <v>5240000</v>
          </cell>
          <cell r="M448">
            <v>262000</v>
          </cell>
        </row>
        <row r="449">
          <cell r="B449" t="str">
            <v>Series 2012DA</v>
          </cell>
          <cell r="C449" t="str">
            <v>AMT</v>
          </cell>
          <cell r="D449" t="str">
            <v>Fixed Rate</v>
          </cell>
          <cell r="H449">
            <v>2018</v>
          </cell>
          <cell r="I449">
            <v>2019</v>
          </cell>
          <cell r="K449">
            <v>5490000</v>
          </cell>
          <cell r="M449">
            <v>274500</v>
          </cell>
        </row>
        <row r="450">
          <cell r="B450" t="str">
            <v>Series 2012DA</v>
          </cell>
          <cell r="C450" t="str">
            <v>AMT</v>
          </cell>
          <cell r="D450" t="str">
            <v>Fixed Rate</v>
          </cell>
          <cell r="H450">
            <v>2019</v>
          </cell>
          <cell r="I450">
            <v>2020</v>
          </cell>
          <cell r="K450">
            <v>5560000</v>
          </cell>
          <cell r="M450">
            <v>278000</v>
          </cell>
        </row>
        <row r="451">
          <cell r="B451" t="str">
            <v>Series 2012DB</v>
          </cell>
          <cell r="C451" t="str">
            <v>AMT</v>
          </cell>
          <cell r="D451" t="str">
            <v>Fixed Rate</v>
          </cell>
          <cell r="H451">
            <v>2028</v>
          </cell>
          <cell r="I451">
            <v>2029</v>
          </cell>
          <cell r="K451">
            <v>29740000</v>
          </cell>
          <cell r="M451">
            <v>1487000</v>
          </cell>
        </row>
        <row r="452">
          <cell r="B452" t="str">
            <v>Series 2013A</v>
          </cell>
          <cell r="C452" t="str">
            <v>Direct</v>
          </cell>
          <cell r="D452" t="str">
            <v>Variable</v>
          </cell>
          <cell r="H452">
            <v>2014</v>
          </cell>
          <cell r="I452">
            <v>2015</v>
          </cell>
          <cell r="K452">
            <v>280000</v>
          </cell>
          <cell r="M452">
            <v>4200</v>
          </cell>
        </row>
        <row r="453">
          <cell r="B453" t="str">
            <v>Series 2013A</v>
          </cell>
          <cell r="C453" t="str">
            <v>Direct</v>
          </cell>
          <cell r="D453" t="str">
            <v>Variable</v>
          </cell>
          <cell r="H453">
            <v>2015</v>
          </cell>
          <cell r="I453">
            <v>2016</v>
          </cell>
          <cell r="K453">
            <v>330000</v>
          </cell>
          <cell r="M453">
            <v>4950</v>
          </cell>
        </row>
        <row r="454">
          <cell r="B454" t="str">
            <v>Series 2013A</v>
          </cell>
          <cell r="C454" t="str">
            <v>Direct</v>
          </cell>
          <cell r="D454" t="str">
            <v>Variable</v>
          </cell>
          <cell r="H454">
            <v>2016</v>
          </cell>
          <cell r="I454">
            <v>2017</v>
          </cell>
          <cell r="K454">
            <v>330000</v>
          </cell>
          <cell r="M454">
            <v>4950</v>
          </cell>
        </row>
        <row r="455">
          <cell r="B455" t="str">
            <v>Series 2013A</v>
          </cell>
          <cell r="C455" t="str">
            <v>Direct</v>
          </cell>
          <cell r="D455" t="str">
            <v>Variable</v>
          </cell>
          <cell r="H455">
            <v>2017</v>
          </cell>
          <cell r="I455">
            <v>2018</v>
          </cell>
          <cell r="K455">
            <v>345000</v>
          </cell>
          <cell r="M455">
            <v>5175</v>
          </cell>
        </row>
        <row r="456">
          <cell r="B456" t="str">
            <v>Series 2013A</v>
          </cell>
          <cell r="C456" t="str">
            <v>Direct</v>
          </cell>
          <cell r="D456" t="str">
            <v>Variable</v>
          </cell>
          <cell r="H456">
            <v>2018</v>
          </cell>
          <cell r="I456">
            <v>2019</v>
          </cell>
          <cell r="K456">
            <v>0</v>
          </cell>
          <cell r="M456">
            <v>0</v>
          </cell>
        </row>
        <row r="457">
          <cell r="B457" t="str">
            <v>Series 2013A</v>
          </cell>
          <cell r="C457" t="str">
            <v>Direct</v>
          </cell>
          <cell r="D457" t="str">
            <v>Variable</v>
          </cell>
          <cell r="H457">
            <v>2019</v>
          </cell>
          <cell r="I457">
            <v>2020</v>
          </cell>
          <cell r="K457">
            <v>0</v>
          </cell>
          <cell r="M457">
            <v>0</v>
          </cell>
        </row>
        <row r="458">
          <cell r="B458" t="str">
            <v>Series 2013A</v>
          </cell>
          <cell r="C458" t="str">
            <v>Direct</v>
          </cell>
          <cell r="D458" t="str">
            <v>Variable</v>
          </cell>
          <cell r="H458">
            <v>2020</v>
          </cell>
          <cell r="I458">
            <v>2021</v>
          </cell>
          <cell r="K458">
            <v>0</v>
          </cell>
          <cell r="M458">
            <v>0</v>
          </cell>
        </row>
        <row r="459">
          <cell r="B459" t="str">
            <v>Series 2013A</v>
          </cell>
          <cell r="C459" t="str">
            <v>Direct</v>
          </cell>
          <cell r="D459" t="str">
            <v>Variable</v>
          </cell>
          <cell r="H459">
            <v>2021</v>
          </cell>
          <cell r="I459">
            <v>2022</v>
          </cell>
          <cell r="K459">
            <v>0</v>
          </cell>
          <cell r="M459">
            <v>0</v>
          </cell>
        </row>
        <row r="460">
          <cell r="B460" t="str">
            <v>Series 2013A</v>
          </cell>
          <cell r="C460" t="str">
            <v>Direct</v>
          </cell>
          <cell r="D460" t="str">
            <v>Variable</v>
          </cell>
          <cell r="H460">
            <v>2022</v>
          </cell>
          <cell r="I460">
            <v>2023</v>
          </cell>
          <cell r="K460">
            <v>0</v>
          </cell>
          <cell r="M460">
            <v>0</v>
          </cell>
        </row>
        <row r="461">
          <cell r="B461" t="str">
            <v>Series 2013A</v>
          </cell>
          <cell r="C461" t="str">
            <v>Direct</v>
          </cell>
          <cell r="D461" t="str">
            <v>Variable</v>
          </cell>
          <cell r="H461">
            <v>2023</v>
          </cell>
          <cell r="I461">
            <v>2024</v>
          </cell>
          <cell r="K461">
            <v>0</v>
          </cell>
          <cell r="M461">
            <v>0</v>
          </cell>
        </row>
        <row r="462">
          <cell r="B462" t="str">
            <v>Series 2013A</v>
          </cell>
          <cell r="C462" t="str">
            <v>Direct</v>
          </cell>
          <cell r="D462" t="str">
            <v>Variable</v>
          </cell>
          <cell r="H462">
            <v>2024</v>
          </cell>
          <cell r="I462">
            <v>2025</v>
          </cell>
          <cell r="K462">
            <v>0</v>
          </cell>
          <cell r="M462">
            <v>0</v>
          </cell>
        </row>
        <row r="463">
          <cell r="B463" t="str">
            <v>Series 2013A</v>
          </cell>
          <cell r="C463" t="str">
            <v>Direct</v>
          </cell>
          <cell r="D463" t="str">
            <v>Variable</v>
          </cell>
          <cell r="H463">
            <v>2025</v>
          </cell>
          <cell r="I463">
            <v>2026</v>
          </cell>
          <cell r="K463">
            <v>0</v>
          </cell>
          <cell r="M463">
            <v>0</v>
          </cell>
        </row>
        <row r="464">
          <cell r="B464" t="str">
            <v>Series 2013A</v>
          </cell>
          <cell r="C464" t="str">
            <v>Direct</v>
          </cell>
          <cell r="D464" t="str">
            <v>Variable</v>
          </cell>
          <cell r="H464">
            <v>2026</v>
          </cell>
          <cell r="I464">
            <v>2027</v>
          </cell>
          <cell r="K464">
            <v>0</v>
          </cell>
          <cell r="M464">
            <v>0</v>
          </cell>
        </row>
        <row r="465">
          <cell r="B465" t="str">
            <v>Series 2013A</v>
          </cell>
          <cell r="C465" t="str">
            <v>Direct</v>
          </cell>
          <cell r="D465" t="str">
            <v>Variable</v>
          </cell>
          <cell r="H465">
            <v>2027</v>
          </cell>
          <cell r="I465">
            <v>2028</v>
          </cell>
          <cell r="K465">
            <v>0</v>
          </cell>
          <cell r="M465">
            <v>0</v>
          </cell>
        </row>
        <row r="466">
          <cell r="B466" t="str">
            <v>Series 2013A</v>
          </cell>
          <cell r="C466" t="str">
            <v>Direct</v>
          </cell>
          <cell r="D466" t="str">
            <v>Variable</v>
          </cell>
          <cell r="H466">
            <v>2028</v>
          </cell>
          <cell r="I466">
            <v>2029</v>
          </cell>
          <cell r="K466">
            <v>0</v>
          </cell>
          <cell r="M466">
            <v>0</v>
          </cell>
        </row>
        <row r="467">
          <cell r="B467" t="str">
            <v>Series 2013A</v>
          </cell>
          <cell r="C467" t="str">
            <v>Direct</v>
          </cell>
          <cell r="D467" t="str">
            <v>Variable</v>
          </cell>
          <cell r="H467">
            <v>2029</v>
          </cell>
          <cell r="I467">
            <v>2030</v>
          </cell>
          <cell r="K467">
            <v>0</v>
          </cell>
          <cell r="M467">
            <v>0</v>
          </cell>
        </row>
        <row r="468">
          <cell r="B468" t="str">
            <v>Series 2013A</v>
          </cell>
          <cell r="C468" t="str">
            <v>Direct</v>
          </cell>
          <cell r="D468" t="str">
            <v>Variable</v>
          </cell>
          <cell r="H468">
            <v>2030</v>
          </cell>
          <cell r="I468">
            <v>2031</v>
          </cell>
          <cell r="K468">
            <v>0</v>
          </cell>
          <cell r="M468">
            <v>0</v>
          </cell>
        </row>
        <row r="469">
          <cell r="B469" t="str">
            <v>Series 2013A</v>
          </cell>
          <cell r="C469" t="str">
            <v>Direct</v>
          </cell>
          <cell r="D469" t="str">
            <v>Variable</v>
          </cell>
          <cell r="H469">
            <v>2031</v>
          </cell>
          <cell r="I469">
            <v>2032</v>
          </cell>
          <cell r="K469">
            <v>0</v>
          </cell>
          <cell r="M469">
            <v>0</v>
          </cell>
        </row>
        <row r="470">
          <cell r="B470" t="str">
            <v>Series 2013A</v>
          </cell>
          <cell r="C470" t="str">
            <v>Direct</v>
          </cell>
          <cell r="D470" t="str">
            <v>Variable</v>
          </cell>
          <cell r="H470">
            <v>2032</v>
          </cell>
          <cell r="I470">
            <v>2033</v>
          </cell>
          <cell r="K470">
            <v>0</v>
          </cell>
          <cell r="M470">
            <v>0</v>
          </cell>
        </row>
        <row r="471">
          <cell r="B471" t="str">
            <v>Series 2013A</v>
          </cell>
          <cell r="C471" t="str">
            <v>Direct</v>
          </cell>
          <cell r="D471" t="str">
            <v>Variable</v>
          </cell>
          <cell r="H471">
            <v>2033</v>
          </cell>
          <cell r="I471">
            <v>2034</v>
          </cell>
          <cell r="K471">
            <v>0</v>
          </cell>
          <cell r="M471">
            <v>0</v>
          </cell>
        </row>
        <row r="472">
          <cell r="B472" t="str">
            <v>Series 2013B</v>
          </cell>
          <cell r="C472" t="str">
            <v>Direct</v>
          </cell>
          <cell r="D472" t="str">
            <v>Variable</v>
          </cell>
          <cell r="H472">
            <v>2014</v>
          </cell>
          <cell r="I472">
            <v>2015</v>
          </cell>
          <cell r="K472">
            <v>120000</v>
          </cell>
          <cell r="M472">
            <v>1800</v>
          </cell>
        </row>
        <row r="473">
          <cell r="B473" t="str">
            <v>Series 2013B</v>
          </cell>
          <cell r="C473" t="str">
            <v>Direct</v>
          </cell>
          <cell r="D473" t="str">
            <v>Variable</v>
          </cell>
          <cell r="H473">
            <v>2015</v>
          </cell>
          <cell r="I473">
            <v>2016</v>
          </cell>
          <cell r="K473">
            <v>180000</v>
          </cell>
          <cell r="M473">
            <v>2700</v>
          </cell>
        </row>
        <row r="474">
          <cell r="B474" t="str">
            <v>Series 2013B</v>
          </cell>
          <cell r="C474" t="str">
            <v>Direct</v>
          </cell>
          <cell r="D474" t="str">
            <v>Variable</v>
          </cell>
          <cell r="H474">
            <v>2016</v>
          </cell>
          <cell r="I474">
            <v>2017</v>
          </cell>
          <cell r="K474">
            <v>185000</v>
          </cell>
          <cell r="M474">
            <v>2775</v>
          </cell>
        </row>
        <row r="475">
          <cell r="B475" t="str">
            <v>Series 2013B</v>
          </cell>
          <cell r="C475" t="str">
            <v>Direct</v>
          </cell>
          <cell r="D475" t="str">
            <v>Variable</v>
          </cell>
          <cell r="H475">
            <v>2017</v>
          </cell>
          <cell r="I475">
            <v>2018</v>
          </cell>
          <cell r="K475">
            <v>190000</v>
          </cell>
          <cell r="M475">
            <v>2850</v>
          </cell>
        </row>
        <row r="476">
          <cell r="B476" t="str">
            <v>Series 2013B</v>
          </cell>
          <cell r="C476" t="str">
            <v>Direct</v>
          </cell>
          <cell r="D476" t="str">
            <v>Variable</v>
          </cell>
          <cell r="H476">
            <v>2018</v>
          </cell>
          <cell r="I476">
            <v>2019</v>
          </cell>
          <cell r="K476">
            <v>0</v>
          </cell>
          <cell r="M476">
            <v>0</v>
          </cell>
        </row>
        <row r="477">
          <cell r="B477" t="str">
            <v>Series 2013B</v>
          </cell>
          <cell r="C477" t="str">
            <v>Direct</v>
          </cell>
          <cell r="D477" t="str">
            <v>Variable</v>
          </cell>
          <cell r="H477">
            <v>2019</v>
          </cell>
          <cell r="I477">
            <v>2020</v>
          </cell>
          <cell r="K477">
            <v>0</v>
          </cell>
          <cell r="M477">
            <v>0</v>
          </cell>
        </row>
        <row r="478">
          <cell r="B478" t="str">
            <v>Series 2013B</v>
          </cell>
          <cell r="C478" t="str">
            <v>Direct</v>
          </cell>
          <cell r="D478" t="str">
            <v>Variable</v>
          </cell>
          <cell r="H478">
            <v>2020</v>
          </cell>
          <cell r="I478">
            <v>2021</v>
          </cell>
          <cell r="K478">
            <v>0</v>
          </cell>
          <cell r="M478">
            <v>0</v>
          </cell>
        </row>
        <row r="479">
          <cell r="B479" t="str">
            <v>Series 2013B</v>
          </cell>
          <cell r="C479" t="str">
            <v>Direct</v>
          </cell>
          <cell r="D479" t="str">
            <v>Variable</v>
          </cell>
          <cell r="H479">
            <v>2021</v>
          </cell>
          <cell r="I479">
            <v>2022</v>
          </cell>
          <cell r="K479">
            <v>0</v>
          </cell>
          <cell r="M479">
            <v>0</v>
          </cell>
        </row>
        <row r="480">
          <cell r="B480" t="str">
            <v>Series 2013B</v>
          </cell>
          <cell r="C480" t="str">
            <v>Direct</v>
          </cell>
          <cell r="D480" t="str">
            <v>Variable</v>
          </cell>
          <cell r="H480">
            <v>2022</v>
          </cell>
          <cell r="I480">
            <v>2023</v>
          </cell>
          <cell r="K480">
            <v>0</v>
          </cell>
          <cell r="M480">
            <v>0</v>
          </cell>
        </row>
        <row r="481">
          <cell r="B481" t="str">
            <v>Series 2013B</v>
          </cell>
          <cell r="C481" t="str">
            <v>Direct</v>
          </cell>
          <cell r="D481" t="str">
            <v>Variable</v>
          </cell>
          <cell r="H481">
            <v>2023</v>
          </cell>
          <cell r="I481">
            <v>2024</v>
          </cell>
          <cell r="K481">
            <v>0</v>
          </cell>
          <cell r="M481">
            <v>0</v>
          </cell>
        </row>
        <row r="482">
          <cell r="B482" t="str">
            <v>Series 2013B</v>
          </cell>
          <cell r="C482" t="str">
            <v>Direct</v>
          </cell>
          <cell r="D482" t="str">
            <v>Variable</v>
          </cell>
          <cell r="H482">
            <v>2024</v>
          </cell>
          <cell r="I482">
            <v>2025</v>
          </cell>
          <cell r="K482">
            <v>0</v>
          </cell>
          <cell r="M482">
            <v>0</v>
          </cell>
        </row>
        <row r="483">
          <cell r="B483" t="str">
            <v>Series 2013B</v>
          </cell>
          <cell r="C483" t="str">
            <v>Direct</v>
          </cell>
          <cell r="D483" t="str">
            <v>Variable</v>
          </cell>
          <cell r="H483">
            <v>2025</v>
          </cell>
          <cell r="I483">
            <v>2026</v>
          </cell>
          <cell r="K483">
            <v>0</v>
          </cell>
          <cell r="M483">
            <v>0</v>
          </cell>
        </row>
        <row r="484">
          <cell r="B484" t="str">
            <v>Series 2013B</v>
          </cell>
          <cell r="C484" t="str">
            <v>Direct</v>
          </cell>
          <cell r="D484" t="str">
            <v>Variable</v>
          </cell>
          <cell r="H484">
            <v>2026</v>
          </cell>
          <cell r="I484">
            <v>2027</v>
          </cell>
          <cell r="K484">
            <v>0</v>
          </cell>
          <cell r="M484">
            <v>0</v>
          </cell>
        </row>
        <row r="485">
          <cell r="B485" t="str">
            <v>Series 2013B</v>
          </cell>
          <cell r="C485" t="str">
            <v>Direct</v>
          </cell>
          <cell r="D485" t="str">
            <v>Variable</v>
          </cell>
          <cell r="H485">
            <v>2027</v>
          </cell>
          <cell r="I485">
            <v>2028</v>
          </cell>
          <cell r="K485">
            <v>0</v>
          </cell>
          <cell r="M485">
            <v>0</v>
          </cell>
        </row>
        <row r="486">
          <cell r="B486" t="str">
            <v>Series 2013B</v>
          </cell>
          <cell r="C486" t="str">
            <v>Direct</v>
          </cell>
          <cell r="D486" t="str">
            <v>Variable</v>
          </cell>
          <cell r="H486">
            <v>2028</v>
          </cell>
          <cell r="I486">
            <v>2029</v>
          </cell>
          <cell r="K486">
            <v>0</v>
          </cell>
          <cell r="M486">
            <v>0</v>
          </cell>
        </row>
        <row r="487">
          <cell r="B487" t="str">
            <v>Series 2013C</v>
          </cell>
          <cell r="C487" t="str">
            <v>Direct</v>
          </cell>
          <cell r="D487" t="str">
            <v>Variable</v>
          </cell>
          <cell r="H487">
            <v>2014</v>
          </cell>
          <cell r="I487">
            <v>2015</v>
          </cell>
          <cell r="K487">
            <v>270000</v>
          </cell>
          <cell r="M487">
            <v>4050</v>
          </cell>
        </row>
        <row r="488">
          <cell r="B488" t="str">
            <v>Series 2013C</v>
          </cell>
          <cell r="C488" t="str">
            <v>Direct</v>
          </cell>
          <cell r="D488" t="str">
            <v>Variable</v>
          </cell>
          <cell r="H488">
            <v>2015</v>
          </cell>
          <cell r="I488">
            <v>2016</v>
          </cell>
          <cell r="K488">
            <v>365000</v>
          </cell>
          <cell r="M488">
            <v>5475</v>
          </cell>
        </row>
        <row r="489">
          <cell r="B489" t="str">
            <v>Series 2013C</v>
          </cell>
          <cell r="C489" t="str">
            <v>Direct</v>
          </cell>
          <cell r="D489" t="str">
            <v>Variable</v>
          </cell>
          <cell r="H489">
            <v>2016</v>
          </cell>
          <cell r="I489">
            <v>2017</v>
          </cell>
          <cell r="K489">
            <v>370000</v>
          </cell>
          <cell r="M489">
            <v>5550</v>
          </cell>
        </row>
        <row r="490">
          <cell r="B490" t="str">
            <v>Series 2013C</v>
          </cell>
          <cell r="C490" t="str">
            <v>Direct</v>
          </cell>
          <cell r="D490" t="str">
            <v>Variable</v>
          </cell>
          <cell r="H490">
            <v>2017</v>
          </cell>
          <cell r="I490">
            <v>2018</v>
          </cell>
          <cell r="K490">
            <v>380000</v>
          </cell>
          <cell r="M490">
            <v>5700</v>
          </cell>
        </row>
        <row r="491">
          <cell r="B491" t="str">
            <v>Series 2013C</v>
          </cell>
          <cell r="C491" t="str">
            <v>Direct</v>
          </cell>
          <cell r="D491" t="str">
            <v>Variable</v>
          </cell>
          <cell r="H491">
            <v>2018</v>
          </cell>
          <cell r="I491">
            <v>2019</v>
          </cell>
          <cell r="K491">
            <v>0</v>
          </cell>
          <cell r="M491">
            <v>0</v>
          </cell>
        </row>
        <row r="492">
          <cell r="B492" t="str">
            <v>Series 2013C</v>
          </cell>
          <cell r="C492" t="str">
            <v>Direct</v>
          </cell>
          <cell r="D492" t="str">
            <v>Variable</v>
          </cell>
          <cell r="H492">
            <v>2019</v>
          </cell>
          <cell r="I492">
            <v>2020</v>
          </cell>
          <cell r="K492">
            <v>0</v>
          </cell>
          <cell r="M492">
            <v>0</v>
          </cell>
        </row>
        <row r="493">
          <cell r="B493" t="str">
            <v>Series 2013C</v>
          </cell>
          <cell r="C493" t="str">
            <v>Direct</v>
          </cell>
          <cell r="D493" t="str">
            <v>Variable</v>
          </cell>
          <cell r="H493">
            <v>2020</v>
          </cell>
          <cell r="I493">
            <v>2021</v>
          </cell>
          <cell r="K493">
            <v>0</v>
          </cell>
          <cell r="M493">
            <v>0</v>
          </cell>
        </row>
        <row r="494">
          <cell r="B494" t="str">
            <v>Series 2013C</v>
          </cell>
          <cell r="C494" t="str">
            <v>Direct</v>
          </cell>
          <cell r="D494" t="str">
            <v>Variable</v>
          </cell>
          <cell r="H494">
            <v>2021</v>
          </cell>
          <cell r="I494">
            <v>2022</v>
          </cell>
          <cell r="K494">
            <v>0</v>
          </cell>
          <cell r="M494">
            <v>0</v>
          </cell>
        </row>
        <row r="495">
          <cell r="B495" t="str">
            <v>Series 2013C</v>
          </cell>
          <cell r="C495" t="str">
            <v>Direct</v>
          </cell>
          <cell r="D495" t="str">
            <v>Variable</v>
          </cell>
          <cell r="H495">
            <v>2022</v>
          </cell>
          <cell r="I495">
            <v>2023</v>
          </cell>
          <cell r="K495">
            <v>0</v>
          </cell>
          <cell r="M495">
            <v>0</v>
          </cell>
        </row>
        <row r="496">
          <cell r="B496" t="str">
            <v>Series 2013C</v>
          </cell>
          <cell r="C496" t="str">
            <v>Direct</v>
          </cell>
          <cell r="D496" t="str">
            <v>Variable</v>
          </cell>
          <cell r="H496">
            <v>2023</v>
          </cell>
          <cell r="I496">
            <v>2024</v>
          </cell>
          <cell r="K496">
            <v>0</v>
          </cell>
          <cell r="M496">
            <v>0</v>
          </cell>
        </row>
        <row r="497">
          <cell r="B497" t="str">
            <v>Series 2013C</v>
          </cell>
          <cell r="C497" t="str">
            <v>Direct</v>
          </cell>
          <cell r="D497" t="str">
            <v>Variable</v>
          </cell>
          <cell r="H497">
            <v>2024</v>
          </cell>
          <cell r="I497">
            <v>2025</v>
          </cell>
          <cell r="K497">
            <v>0</v>
          </cell>
          <cell r="M497">
            <v>0</v>
          </cell>
        </row>
        <row r="498">
          <cell r="B498" t="str">
            <v>Series 2013C</v>
          </cell>
          <cell r="C498" t="str">
            <v>Direct</v>
          </cell>
          <cell r="D498" t="str">
            <v>Variable</v>
          </cell>
          <cell r="H498">
            <v>2025</v>
          </cell>
          <cell r="I498">
            <v>2026</v>
          </cell>
          <cell r="K498">
            <v>0</v>
          </cell>
          <cell r="M498">
            <v>0</v>
          </cell>
        </row>
        <row r="499">
          <cell r="B499" t="str">
            <v>Series 2013C</v>
          </cell>
          <cell r="C499" t="str">
            <v>Direct</v>
          </cell>
          <cell r="D499" t="str">
            <v>Variable</v>
          </cell>
          <cell r="H499">
            <v>2026</v>
          </cell>
          <cell r="I499">
            <v>2027</v>
          </cell>
          <cell r="K499">
            <v>0</v>
          </cell>
          <cell r="M499">
            <v>0</v>
          </cell>
        </row>
        <row r="500">
          <cell r="B500" t="str">
            <v>Series 2013C</v>
          </cell>
          <cell r="C500" t="str">
            <v>Direct</v>
          </cell>
          <cell r="D500" t="str">
            <v>Variable</v>
          </cell>
          <cell r="H500">
            <v>2027</v>
          </cell>
          <cell r="I500">
            <v>2028</v>
          </cell>
          <cell r="K500">
            <v>0</v>
          </cell>
          <cell r="M500">
            <v>0</v>
          </cell>
        </row>
        <row r="501">
          <cell r="B501" t="str">
            <v>Series 2013C</v>
          </cell>
          <cell r="C501" t="str">
            <v>Direct</v>
          </cell>
          <cell r="D501" t="str">
            <v>Variable</v>
          </cell>
          <cell r="H501">
            <v>2028</v>
          </cell>
          <cell r="I501">
            <v>2029</v>
          </cell>
          <cell r="K501">
            <v>0</v>
          </cell>
          <cell r="M501">
            <v>0</v>
          </cell>
        </row>
        <row r="502">
          <cell r="B502" t="str">
            <v>Series 2014A</v>
          </cell>
          <cell r="C502" t="str">
            <v>Direct</v>
          </cell>
          <cell r="D502" t="str">
            <v>Variable</v>
          </cell>
          <cell r="H502">
            <v>2016</v>
          </cell>
          <cell r="I502">
            <v>2017</v>
          </cell>
          <cell r="K502">
            <v>100000</v>
          </cell>
          <cell r="M502">
            <v>1500</v>
          </cell>
        </row>
        <row r="503">
          <cell r="B503" t="str">
            <v>Series 2014A</v>
          </cell>
          <cell r="C503" t="str">
            <v>Direct</v>
          </cell>
          <cell r="D503" t="str">
            <v>Variable</v>
          </cell>
          <cell r="H503">
            <v>2017</v>
          </cell>
          <cell r="I503">
            <v>2018</v>
          </cell>
          <cell r="K503">
            <v>100000</v>
          </cell>
          <cell r="M503">
            <v>1500</v>
          </cell>
        </row>
        <row r="504">
          <cell r="B504" t="str">
            <v>Series 2014A</v>
          </cell>
          <cell r="C504" t="str">
            <v>Direct</v>
          </cell>
          <cell r="D504" t="str">
            <v>Variable</v>
          </cell>
          <cell r="H504">
            <v>2018</v>
          </cell>
          <cell r="I504">
            <v>2019</v>
          </cell>
          <cell r="K504">
            <v>100000</v>
          </cell>
          <cell r="M504">
            <v>1500</v>
          </cell>
        </row>
        <row r="505">
          <cell r="B505" t="str">
            <v>Series 2014A</v>
          </cell>
          <cell r="C505" t="str">
            <v>Direct</v>
          </cell>
          <cell r="D505" t="str">
            <v>Variable</v>
          </cell>
          <cell r="H505">
            <v>2019</v>
          </cell>
          <cell r="I505">
            <v>2020</v>
          </cell>
          <cell r="K505">
            <v>100000</v>
          </cell>
          <cell r="M505">
            <v>1500</v>
          </cell>
        </row>
        <row r="506">
          <cell r="B506" t="str">
            <v>Series 2014A</v>
          </cell>
          <cell r="C506" t="str">
            <v>Direct</v>
          </cell>
          <cell r="D506" t="str">
            <v>Variable</v>
          </cell>
          <cell r="H506">
            <v>2020</v>
          </cell>
          <cell r="I506">
            <v>2021</v>
          </cell>
          <cell r="K506">
            <v>100000</v>
          </cell>
          <cell r="M506">
            <v>1500</v>
          </cell>
        </row>
        <row r="507">
          <cell r="B507" t="str">
            <v>Series 2014A</v>
          </cell>
          <cell r="C507" t="str">
            <v>Direct</v>
          </cell>
          <cell r="D507" t="str">
            <v>Variable</v>
          </cell>
          <cell r="H507">
            <v>2021</v>
          </cell>
          <cell r="I507">
            <v>2022</v>
          </cell>
          <cell r="K507">
            <v>100000</v>
          </cell>
          <cell r="M507">
            <v>1500</v>
          </cell>
        </row>
        <row r="508">
          <cell r="B508" t="str">
            <v>Series 2014A</v>
          </cell>
          <cell r="C508" t="str">
            <v>Direct</v>
          </cell>
          <cell r="D508" t="str">
            <v>Variable</v>
          </cell>
          <cell r="H508">
            <v>2022</v>
          </cell>
          <cell r="I508">
            <v>2023</v>
          </cell>
          <cell r="K508">
            <v>100000</v>
          </cell>
          <cell r="M508">
            <v>1500</v>
          </cell>
        </row>
        <row r="509">
          <cell r="B509" t="str">
            <v>Series 2014A</v>
          </cell>
          <cell r="C509" t="str">
            <v>Direct</v>
          </cell>
          <cell r="D509" t="str">
            <v>Variable</v>
          </cell>
          <cell r="H509">
            <v>2023</v>
          </cell>
          <cell r="I509">
            <v>2024</v>
          </cell>
          <cell r="K509">
            <v>100000</v>
          </cell>
          <cell r="M509">
            <v>1500</v>
          </cell>
        </row>
        <row r="510">
          <cell r="B510" t="str">
            <v>Series 2014A</v>
          </cell>
          <cell r="C510" t="str">
            <v>Direct</v>
          </cell>
          <cell r="D510" t="str">
            <v>Variable</v>
          </cell>
          <cell r="H510">
            <v>2024</v>
          </cell>
          <cell r="I510">
            <v>2025</v>
          </cell>
          <cell r="K510">
            <v>100000</v>
          </cell>
          <cell r="M510">
            <v>1500</v>
          </cell>
        </row>
        <row r="511">
          <cell r="B511" t="str">
            <v>Series 2014A</v>
          </cell>
          <cell r="C511" t="str">
            <v>Direct</v>
          </cell>
          <cell r="D511" t="str">
            <v>Variable</v>
          </cell>
          <cell r="H511">
            <v>2025</v>
          </cell>
          <cell r="I511">
            <v>2026</v>
          </cell>
          <cell r="K511">
            <v>100000</v>
          </cell>
          <cell r="M511">
            <v>1500</v>
          </cell>
        </row>
        <row r="512">
          <cell r="B512" t="str">
            <v>Series 2014A</v>
          </cell>
          <cell r="C512" t="str">
            <v>Direct</v>
          </cell>
          <cell r="D512" t="str">
            <v>Variable</v>
          </cell>
          <cell r="H512">
            <v>2026</v>
          </cell>
          <cell r="I512">
            <v>2027</v>
          </cell>
          <cell r="K512">
            <v>100000</v>
          </cell>
          <cell r="M512">
            <v>1500</v>
          </cell>
        </row>
        <row r="513">
          <cell r="B513" t="str">
            <v>Series 2014A</v>
          </cell>
          <cell r="C513" t="str">
            <v>Direct</v>
          </cell>
          <cell r="D513" t="str">
            <v>Variable</v>
          </cell>
          <cell r="H513">
            <v>2027</v>
          </cell>
          <cell r="I513">
            <v>2028</v>
          </cell>
          <cell r="K513">
            <v>100000</v>
          </cell>
          <cell r="M513">
            <v>1500</v>
          </cell>
        </row>
        <row r="514">
          <cell r="B514" t="str">
            <v>Series 2014A</v>
          </cell>
          <cell r="C514" t="str">
            <v>Direct</v>
          </cell>
          <cell r="D514" t="str">
            <v>Variable</v>
          </cell>
          <cell r="H514">
            <v>2028</v>
          </cell>
          <cell r="I514">
            <v>2029</v>
          </cell>
          <cell r="K514">
            <v>100000</v>
          </cell>
          <cell r="M514">
            <v>1500</v>
          </cell>
        </row>
        <row r="515">
          <cell r="B515" t="str">
            <v>Series 2014A</v>
          </cell>
          <cell r="C515" t="str">
            <v>Direct</v>
          </cell>
          <cell r="D515" t="str">
            <v>Variable</v>
          </cell>
          <cell r="H515">
            <v>2029</v>
          </cell>
          <cell r="I515">
            <v>2030</v>
          </cell>
          <cell r="K515">
            <v>4685000</v>
          </cell>
          <cell r="M515">
            <v>70275</v>
          </cell>
        </row>
        <row r="516">
          <cell r="B516" t="str">
            <v>Series 2014A</v>
          </cell>
          <cell r="C516" t="str">
            <v>Direct</v>
          </cell>
          <cell r="D516" t="str">
            <v>Variable</v>
          </cell>
          <cell r="H516">
            <v>2030</v>
          </cell>
          <cell r="I516">
            <v>2031</v>
          </cell>
          <cell r="K516">
            <v>4725000</v>
          </cell>
          <cell r="M516">
            <v>70875</v>
          </cell>
        </row>
        <row r="517">
          <cell r="B517" t="str">
            <v>Series 2014A</v>
          </cell>
          <cell r="C517" t="str">
            <v>Direct</v>
          </cell>
          <cell r="D517" t="str">
            <v>Variable</v>
          </cell>
          <cell r="H517">
            <v>2031</v>
          </cell>
          <cell r="I517">
            <v>2032</v>
          </cell>
          <cell r="K517">
            <v>4765000</v>
          </cell>
          <cell r="M517">
            <v>71475</v>
          </cell>
        </row>
        <row r="518">
          <cell r="B518" t="str">
            <v>Series 2014A</v>
          </cell>
          <cell r="C518" t="str">
            <v>Direct</v>
          </cell>
          <cell r="D518" t="str">
            <v>Variable</v>
          </cell>
          <cell r="H518">
            <v>2032</v>
          </cell>
          <cell r="I518">
            <v>2033</v>
          </cell>
          <cell r="K518">
            <v>4805000</v>
          </cell>
          <cell r="M518">
            <v>72075</v>
          </cell>
        </row>
        <row r="519">
          <cell r="B519" t="str">
            <v>Series 2014A</v>
          </cell>
          <cell r="C519" t="str">
            <v>Direct</v>
          </cell>
          <cell r="D519" t="str">
            <v>Variable</v>
          </cell>
          <cell r="H519">
            <v>2033</v>
          </cell>
          <cell r="I519">
            <v>2034</v>
          </cell>
          <cell r="K519">
            <v>4840000</v>
          </cell>
          <cell r="M519">
            <v>72600</v>
          </cell>
        </row>
        <row r="520">
          <cell r="B520" t="str">
            <v>Series 2014A</v>
          </cell>
          <cell r="C520" t="str">
            <v>Direct</v>
          </cell>
          <cell r="D520" t="str">
            <v>Variable</v>
          </cell>
          <cell r="H520">
            <v>2034</v>
          </cell>
          <cell r="I520">
            <v>2035</v>
          </cell>
          <cell r="K520">
            <v>4880000</v>
          </cell>
          <cell r="M520">
            <v>73200</v>
          </cell>
        </row>
        <row r="521">
          <cell r="B521" t="str">
            <v>Series 2014B</v>
          </cell>
          <cell r="C521" t="str">
            <v>Non-AMT</v>
          </cell>
          <cell r="D521" t="str">
            <v>Fixed Rate</v>
          </cell>
          <cell r="H521">
            <v>2017</v>
          </cell>
          <cell r="I521">
            <v>2018</v>
          </cell>
          <cell r="K521">
            <v>100000</v>
          </cell>
          <cell r="M521">
            <v>3000</v>
          </cell>
        </row>
        <row r="522">
          <cell r="B522" t="str">
            <v>Series 2014B</v>
          </cell>
          <cell r="C522" t="str">
            <v>Non-AMT</v>
          </cell>
          <cell r="D522" t="str">
            <v>Fixed Rate</v>
          </cell>
          <cell r="H522">
            <v>2018</v>
          </cell>
          <cell r="I522">
            <v>2019</v>
          </cell>
          <cell r="K522">
            <v>100000</v>
          </cell>
          <cell r="M522">
            <v>4000</v>
          </cell>
        </row>
        <row r="523">
          <cell r="B523" t="str">
            <v>Series 2014B</v>
          </cell>
          <cell r="C523" t="str">
            <v>Non-AMT</v>
          </cell>
          <cell r="D523" t="str">
            <v>Fixed Rate</v>
          </cell>
          <cell r="H523">
            <v>2019</v>
          </cell>
          <cell r="I523">
            <v>2020</v>
          </cell>
          <cell r="K523">
            <v>100000</v>
          </cell>
          <cell r="M523">
            <v>5000</v>
          </cell>
        </row>
        <row r="524">
          <cell r="B524" t="str">
            <v>Series 2014B</v>
          </cell>
          <cell r="C524" t="str">
            <v>Non-AMT</v>
          </cell>
          <cell r="D524" t="str">
            <v>Fixed Rate</v>
          </cell>
          <cell r="H524">
            <v>2020</v>
          </cell>
          <cell r="I524">
            <v>2021</v>
          </cell>
          <cell r="K524">
            <v>100000</v>
          </cell>
          <cell r="M524">
            <v>3000</v>
          </cell>
        </row>
        <row r="525">
          <cell r="B525" t="str">
            <v>Series 2014B</v>
          </cell>
          <cell r="C525" t="str">
            <v>Non-AMT</v>
          </cell>
          <cell r="D525" t="str">
            <v>Fixed Rate</v>
          </cell>
          <cell r="H525">
            <v>2021</v>
          </cell>
          <cell r="I525">
            <v>2022</v>
          </cell>
          <cell r="K525">
            <v>100000</v>
          </cell>
          <cell r="M525">
            <v>4000</v>
          </cell>
        </row>
        <row r="526">
          <cell r="B526" t="str">
            <v>Series 2014B</v>
          </cell>
          <cell r="C526" t="str">
            <v>Non-AMT</v>
          </cell>
          <cell r="D526" t="str">
            <v>Fixed Rate</v>
          </cell>
          <cell r="H526">
            <v>2022</v>
          </cell>
          <cell r="I526">
            <v>2023</v>
          </cell>
          <cell r="K526">
            <v>100000</v>
          </cell>
          <cell r="M526">
            <v>5000</v>
          </cell>
        </row>
        <row r="527">
          <cell r="B527" t="str">
            <v>Series 2014B</v>
          </cell>
          <cell r="C527" t="str">
            <v>Non-AMT</v>
          </cell>
          <cell r="D527" t="str">
            <v>Fixed Rate</v>
          </cell>
          <cell r="H527">
            <v>2023</v>
          </cell>
          <cell r="I527">
            <v>2024</v>
          </cell>
          <cell r="K527">
            <v>100000</v>
          </cell>
          <cell r="M527">
            <v>3000</v>
          </cell>
        </row>
        <row r="528">
          <cell r="B528" t="str">
            <v>Series 2014B</v>
          </cell>
          <cell r="C528" t="str">
            <v>Non-AMT</v>
          </cell>
          <cell r="D528" t="str">
            <v>Fixed Rate</v>
          </cell>
          <cell r="H528">
            <v>2024</v>
          </cell>
          <cell r="I528">
            <v>2025</v>
          </cell>
          <cell r="K528">
            <v>100000</v>
          </cell>
          <cell r="M528">
            <v>3250</v>
          </cell>
        </row>
        <row r="529">
          <cell r="B529" t="str">
            <v>Series 2014B</v>
          </cell>
          <cell r="C529" t="str">
            <v>Non-AMT</v>
          </cell>
          <cell r="D529" t="str">
            <v>Fixed Rate</v>
          </cell>
          <cell r="H529">
            <v>2025</v>
          </cell>
          <cell r="I529">
            <v>2026</v>
          </cell>
          <cell r="K529">
            <v>100000</v>
          </cell>
          <cell r="M529">
            <v>3375</v>
          </cell>
        </row>
        <row r="530">
          <cell r="B530" t="str">
            <v>Series 2014B</v>
          </cell>
          <cell r="C530" t="str">
            <v>Non-AMT</v>
          </cell>
          <cell r="D530" t="str">
            <v>Fixed Rate</v>
          </cell>
          <cell r="H530">
            <v>2026</v>
          </cell>
          <cell r="I530">
            <v>2027</v>
          </cell>
          <cell r="K530">
            <v>100000</v>
          </cell>
          <cell r="M530">
            <v>3625</v>
          </cell>
        </row>
        <row r="531">
          <cell r="B531" t="str">
            <v>Series 2014B</v>
          </cell>
          <cell r="C531" t="str">
            <v>Non-AMT</v>
          </cell>
          <cell r="D531" t="str">
            <v>Fixed Rate</v>
          </cell>
          <cell r="H531">
            <v>2027</v>
          </cell>
          <cell r="I531">
            <v>2028</v>
          </cell>
          <cell r="K531">
            <v>100000</v>
          </cell>
          <cell r="M531">
            <v>3750</v>
          </cell>
        </row>
        <row r="532">
          <cell r="B532" t="str">
            <v>Series 2014B</v>
          </cell>
          <cell r="C532" t="str">
            <v>Non-AMT</v>
          </cell>
          <cell r="D532" t="str">
            <v>Fixed Rate</v>
          </cell>
          <cell r="H532">
            <v>2028</v>
          </cell>
          <cell r="I532">
            <v>2029</v>
          </cell>
          <cell r="K532">
            <v>100000</v>
          </cell>
          <cell r="M532">
            <v>3875</v>
          </cell>
        </row>
        <row r="533">
          <cell r="B533" t="str">
            <v>Series 2014B</v>
          </cell>
          <cell r="C533" t="str">
            <v>Non-AMT</v>
          </cell>
          <cell r="D533" t="str">
            <v>Fixed Rate</v>
          </cell>
          <cell r="H533">
            <v>2029</v>
          </cell>
          <cell r="I533">
            <v>2030</v>
          </cell>
          <cell r="K533">
            <v>2765000</v>
          </cell>
          <cell r="M533">
            <v>138250</v>
          </cell>
        </row>
        <row r="534">
          <cell r="B534" t="str">
            <v>Series 2014B</v>
          </cell>
          <cell r="C534" t="str">
            <v>Non-AMT</v>
          </cell>
          <cell r="D534" t="str">
            <v>Fixed Rate</v>
          </cell>
          <cell r="H534">
            <v>2030</v>
          </cell>
          <cell r="I534">
            <v>2031</v>
          </cell>
          <cell r="K534">
            <v>2900000</v>
          </cell>
          <cell r="M534">
            <v>145000</v>
          </cell>
        </row>
        <row r="535">
          <cell r="B535" t="str">
            <v>Series 2014B</v>
          </cell>
          <cell r="C535" t="str">
            <v>Non-AMT</v>
          </cell>
          <cell r="D535" t="str">
            <v>Fixed Rate</v>
          </cell>
          <cell r="H535">
            <v>2031</v>
          </cell>
          <cell r="I535">
            <v>2032</v>
          </cell>
          <cell r="K535">
            <v>3045000</v>
          </cell>
          <cell r="M535">
            <v>152250</v>
          </cell>
        </row>
        <row r="536">
          <cell r="B536" t="str">
            <v>Series 2014B</v>
          </cell>
          <cell r="C536" t="str">
            <v>Non-AMT</v>
          </cell>
          <cell r="D536" t="str">
            <v>Fixed Rate</v>
          </cell>
          <cell r="H536">
            <v>2032</v>
          </cell>
          <cell r="I536">
            <v>2033</v>
          </cell>
          <cell r="K536">
            <v>3200000</v>
          </cell>
          <cell r="M536">
            <v>160000</v>
          </cell>
        </row>
        <row r="537">
          <cell r="B537" t="str">
            <v>Series 2014B</v>
          </cell>
          <cell r="C537" t="str">
            <v>Non-AMT</v>
          </cell>
          <cell r="D537" t="str">
            <v>Fixed Rate</v>
          </cell>
          <cell r="H537">
            <v>2033</v>
          </cell>
          <cell r="I537">
            <v>2034</v>
          </cell>
          <cell r="K537">
            <v>3360000</v>
          </cell>
          <cell r="M537">
            <v>168000</v>
          </cell>
        </row>
        <row r="538">
          <cell r="B538" t="str">
            <v>Series 2014B</v>
          </cell>
          <cell r="C538" t="str">
            <v>Non-AMT</v>
          </cell>
          <cell r="D538" t="str">
            <v>Fixed Rate</v>
          </cell>
          <cell r="H538">
            <v>2034</v>
          </cell>
          <cell r="I538">
            <v>2035</v>
          </cell>
          <cell r="K538">
            <v>3530000</v>
          </cell>
          <cell r="M538">
            <v>176500</v>
          </cell>
        </row>
        <row r="539">
          <cell r="B539" t="str">
            <v>Series 2014B</v>
          </cell>
          <cell r="C539" t="str">
            <v>Non-AMT</v>
          </cell>
          <cell r="D539" t="str">
            <v>Fixed Rate</v>
          </cell>
          <cell r="H539">
            <v>2035</v>
          </cell>
          <cell r="I539">
            <v>2036</v>
          </cell>
          <cell r="K539">
            <v>3705000</v>
          </cell>
          <cell r="M539">
            <v>185250</v>
          </cell>
        </row>
        <row r="540">
          <cell r="B540" t="str">
            <v>Series 2014B</v>
          </cell>
          <cell r="C540" t="str">
            <v>Non-AMT</v>
          </cell>
          <cell r="D540" t="str">
            <v>Fixed Rate</v>
          </cell>
          <cell r="H540">
            <v>2036</v>
          </cell>
          <cell r="I540">
            <v>2037</v>
          </cell>
          <cell r="K540">
            <v>3890000</v>
          </cell>
          <cell r="M540">
            <v>194500</v>
          </cell>
        </row>
        <row r="541">
          <cell r="B541" t="str">
            <v>Series 2014B</v>
          </cell>
          <cell r="C541" t="str">
            <v>Non-AMT</v>
          </cell>
          <cell r="D541" t="str">
            <v>Fixed Rate</v>
          </cell>
          <cell r="H541">
            <v>2037</v>
          </cell>
          <cell r="I541">
            <v>2038</v>
          </cell>
          <cell r="K541">
            <v>4085000</v>
          </cell>
          <cell r="M541">
            <v>204250</v>
          </cell>
        </row>
        <row r="542">
          <cell r="B542" t="str">
            <v>Series 2014B</v>
          </cell>
          <cell r="C542" t="str">
            <v>Non-AMT</v>
          </cell>
          <cell r="D542" t="str">
            <v>Fixed Rate</v>
          </cell>
          <cell r="H542">
            <v>2038</v>
          </cell>
          <cell r="I542">
            <v>2039</v>
          </cell>
          <cell r="K542">
            <v>4290000</v>
          </cell>
          <cell r="M542">
            <v>214500</v>
          </cell>
        </row>
        <row r="543">
          <cell r="B543" t="str">
            <v>Series 2014B</v>
          </cell>
          <cell r="C543" t="str">
            <v>Non-AMT</v>
          </cell>
          <cell r="D543" t="str">
            <v>Fixed Rate</v>
          </cell>
          <cell r="H543">
            <v>2039</v>
          </cell>
          <cell r="I543">
            <v>2040</v>
          </cell>
          <cell r="K543">
            <v>4500000</v>
          </cell>
          <cell r="M543">
            <v>225000</v>
          </cell>
        </row>
        <row r="544">
          <cell r="B544" t="str">
            <v>Series 2014B</v>
          </cell>
          <cell r="C544" t="str">
            <v>Non-AMT</v>
          </cell>
          <cell r="D544" t="str">
            <v>Fixed Rate</v>
          </cell>
          <cell r="H544">
            <v>2040</v>
          </cell>
          <cell r="I544">
            <v>2041</v>
          </cell>
          <cell r="K544">
            <v>4730000</v>
          </cell>
          <cell r="M544">
            <v>236500</v>
          </cell>
        </row>
        <row r="545">
          <cell r="B545" t="str">
            <v>Series 2014B</v>
          </cell>
          <cell r="C545" t="str">
            <v>Non-AMT</v>
          </cell>
          <cell r="D545" t="str">
            <v>Fixed Rate</v>
          </cell>
          <cell r="H545">
            <v>2041</v>
          </cell>
          <cell r="I545">
            <v>2042</v>
          </cell>
          <cell r="K545">
            <v>4965000</v>
          </cell>
          <cell r="M545">
            <v>248250</v>
          </cell>
        </row>
        <row r="546">
          <cell r="B546" t="str">
            <v>Series 2014B</v>
          </cell>
          <cell r="C546" t="str">
            <v>Non-AMT</v>
          </cell>
          <cell r="D546" t="str">
            <v>Fixed Rate</v>
          </cell>
          <cell r="H546">
            <v>2042</v>
          </cell>
          <cell r="I546">
            <v>2043</v>
          </cell>
          <cell r="K546">
            <v>5210000</v>
          </cell>
          <cell r="M546">
            <v>260500</v>
          </cell>
        </row>
        <row r="547">
          <cell r="B547" t="str">
            <v>Series 2014B</v>
          </cell>
          <cell r="C547" t="str">
            <v>Non-AMT</v>
          </cell>
          <cell r="D547" t="str">
            <v>Fixed Rate</v>
          </cell>
          <cell r="H547">
            <v>2043</v>
          </cell>
          <cell r="I547">
            <v>2044</v>
          </cell>
          <cell r="K547">
            <v>5475000</v>
          </cell>
          <cell r="M547">
            <v>273750</v>
          </cell>
        </row>
        <row r="548">
          <cell r="B548" t="str">
            <v>Series 2014B</v>
          </cell>
          <cell r="C548" t="str">
            <v>Non-AMT</v>
          </cell>
          <cell r="D548" t="str">
            <v>Fixed Rate</v>
          </cell>
          <cell r="H548">
            <v>2044</v>
          </cell>
          <cell r="I548">
            <v>2045</v>
          </cell>
          <cell r="K548">
            <v>5745000</v>
          </cell>
          <cell r="M548">
            <v>287250</v>
          </cell>
        </row>
        <row r="549">
          <cell r="B549" t="str">
            <v>Series 2014C</v>
          </cell>
          <cell r="C549" t="str">
            <v>AMT</v>
          </cell>
          <cell r="D549" t="str">
            <v>Fixed Rate</v>
          </cell>
          <cell r="H549">
            <v>2017</v>
          </cell>
          <cell r="I549">
            <v>2018</v>
          </cell>
          <cell r="K549">
            <v>100000</v>
          </cell>
          <cell r="M549">
            <v>3000</v>
          </cell>
        </row>
        <row r="550">
          <cell r="B550" t="str">
            <v>Series 2014C</v>
          </cell>
          <cell r="C550" t="str">
            <v>AMT</v>
          </cell>
          <cell r="D550" t="str">
            <v>Fixed Rate</v>
          </cell>
          <cell r="H550">
            <v>2018</v>
          </cell>
          <cell r="I550">
            <v>2019</v>
          </cell>
          <cell r="K550">
            <v>100000</v>
          </cell>
          <cell r="M550">
            <v>4000</v>
          </cell>
        </row>
        <row r="551">
          <cell r="B551" t="str">
            <v>Series 2014C</v>
          </cell>
          <cell r="C551" t="str">
            <v>AMT</v>
          </cell>
          <cell r="D551" t="str">
            <v>Fixed Rate</v>
          </cell>
          <cell r="H551">
            <v>2019</v>
          </cell>
          <cell r="I551">
            <v>2020</v>
          </cell>
          <cell r="K551">
            <v>100000</v>
          </cell>
          <cell r="M551">
            <v>5000</v>
          </cell>
        </row>
        <row r="552">
          <cell r="B552" t="str">
            <v>Series 2014C</v>
          </cell>
          <cell r="C552" t="str">
            <v>AMT</v>
          </cell>
          <cell r="D552" t="str">
            <v>Fixed Rate</v>
          </cell>
          <cell r="H552">
            <v>2020</v>
          </cell>
          <cell r="I552">
            <v>2021</v>
          </cell>
          <cell r="K552">
            <v>100000</v>
          </cell>
          <cell r="M552">
            <v>3000</v>
          </cell>
        </row>
        <row r="553">
          <cell r="B553" t="str">
            <v>Series 2014C</v>
          </cell>
          <cell r="C553" t="str">
            <v>AMT</v>
          </cell>
          <cell r="D553" t="str">
            <v>Fixed Rate</v>
          </cell>
          <cell r="H553">
            <v>2021</v>
          </cell>
          <cell r="I553">
            <v>2022</v>
          </cell>
          <cell r="K553">
            <v>100000</v>
          </cell>
          <cell r="M553">
            <v>4000</v>
          </cell>
        </row>
        <row r="554">
          <cell r="B554" t="str">
            <v>Series 2014C</v>
          </cell>
          <cell r="C554" t="str">
            <v>AMT</v>
          </cell>
          <cell r="D554" t="str">
            <v>Fixed Rate</v>
          </cell>
          <cell r="H554">
            <v>2022</v>
          </cell>
          <cell r="I554">
            <v>2023</v>
          </cell>
          <cell r="K554">
            <v>100000</v>
          </cell>
          <cell r="M554">
            <v>5000</v>
          </cell>
        </row>
        <row r="555">
          <cell r="B555" t="str">
            <v>Series 2014C</v>
          </cell>
          <cell r="C555" t="str">
            <v>AMT</v>
          </cell>
          <cell r="D555" t="str">
            <v>Fixed Rate</v>
          </cell>
          <cell r="H555">
            <v>2023</v>
          </cell>
          <cell r="I555">
            <v>2024</v>
          </cell>
          <cell r="K555">
            <v>100000</v>
          </cell>
          <cell r="M555">
            <v>3375</v>
          </cell>
        </row>
        <row r="556">
          <cell r="B556" t="str">
            <v>Series 2014C</v>
          </cell>
          <cell r="C556" t="str">
            <v>AMT</v>
          </cell>
          <cell r="D556" t="str">
            <v>Fixed Rate</v>
          </cell>
          <cell r="H556">
            <v>2024</v>
          </cell>
          <cell r="I556">
            <v>2025</v>
          </cell>
          <cell r="K556">
            <v>100000</v>
          </cell>
          <cell r="M556">
            <v>3500</v>
          </cell>
        </row>
        <row r="557">
          <cell r="B557" t="str">
            <v>Series 2014C</v>
          </cell>
          <cell r="C557" t="str">
            <v>AMT</v>
          </cell>
          <cell r="D557" t="str">
            <v>Fixed Rate</v>
          </cell>
          <cell r="H557">
            <v>2025</v>
          </cell>
          <cell r="I557">
            <v>2026</v>
          </cell>
          <cell r="K557">
            <v>100000</v>
          </cell>
          <cell r="M557">
            <v>3750</v>
          </cell>
        </row>
        <row r="558">
          <cell r="B558" t="str">
            <v>Series 2014C</v>
          </cell>
          <cell r="C558" t="str">
            <v>AMT</v>
          </cell>
          <cell r="D558" t="str">
            <v>Fixed Rate</v>
          </cell>
          <cell r="H558">
            <v>2026</v>
          </cell>
          <cell r="I558">
            <v>2027</v>
          </cell>
          <cell r="K558">
            <v>100000</v>
          </cell>
          <cell r="M558">
            <v>4000</v>
          </cell>
        </row>
        <row r="559">
          <cell r="B559" t="str">
            <v>Series 2014C</v>
          </cell>
          <cell r="C559" t="str">
            <v>AMT</v>
          </cell>
          <cell r="D559" t="str">
            <v>Fixed Rate</v>
          </cell>
          <cell r="H559">
            <v>2027</v>
          </cell>
          <cell r="I559">
            <v>2028</v>
          </cell>
          <cell r="K559">
            <v>100000</v>
          </cell>
          <cell r="M559">
            <v>4125</v>
          </cell>
        </row>
        <row r="560">
          <cell r="B560" t="str">
            <v>Series 2014C</v>
          </cell>
          <cell r="C560" t="str">
            <v>AMT</v>
          </cell>
          <cell r="D560" t="str">
            <v>Fixed Rate</v>
          </cell>
          <cell r="H560">
            <v>2028</v>
          </cell>
          <cell r="I560">
            <v>2029</v>
          </cell>
          <cell r="K560">
            <v>100000</v>
          </cell>
          <cell r="M560">
            <v>4250</v>
          </cell>
        </row>
        <row r="561">
          <cell r="B561" t="str">
            <v>Series 2014C</v>
          </cell>
          <cell r="C561" t="str">
            <v>AMT</v>
          </cell>
          <cell r="D561" t="str">
            <v>Fixed Rate</v>
          </cell>
          <cell r="H561">
            <v>2029</v>
          </cell>
          <cell r="I561">
            <v>2030</v>
          </cell>
          <cell r="K561">
            <v>1295000</v>
          </cell>
          <cell r="M561">
            <v>64750</v>
          </cell>
        </row>
        <row r="562">
          <cell r="B562" t="str">
            <v>Series 2014C</v>
          </cell>
          <cell r="C562" t="str">
            <v>AMT</v>
          </cell>
          <cell r="D562" t="str">
            <v>Fixed Rate</v>
          </cell>
          <cell r="H562">
            <v>2030</v>
          </cell>
          <cell r="I562">
            <v>2031</v>
          </cell>
          <cell r="K562">
            <v>1360000</v>
          </cell>
          <cell r="M562">
            <v>68000</v>
          </cell>
        </row>
        <row r="563">
          <cell r="B563" t="str">
            <v>Series 2014C</v>
          </cell>
          <cell r="C563" t="str">
            <v>AMT</v>
          </cell>
          <cell r="D563" t="str">
            <v>Fixed Rate</v>
          </cell>
          <cell r="H563">
            <v>2031</v>
          </cell>
          <cell r="I563">
            <v>2032</v>
          </cell>
          <cell r="K563">
            <v>1430000</v>
          </cell>
          <cell r="M563">
            <v>71500</v>
          </cell>
        </row>
        <row r="564">
          <cell r="B564" t="str">
            <v>Series 2014C</v>
          </cell>
          <cell r="C564" t="str">
            <v>AMT</v>
          </cell>
          <cell r="D564" t="str">
            <v>Fixed Rate</v>
          </cell>
          <cell r="H564">
            <v>2032</v>
          </cell>
          <cell r="I564">
            <v>2033</v>
          </cell>
          <cell r="K564">
            <v>1500000</v>
          </cell>
          <cell r="M564">
            <v>75000</v>
          </cell>
        </row>
        <row r="565">
          <cell r="B565" t="str">
            <v>Series 2014C</v>
          </cell>
          <cell r="C565" t="str">
            <v>AMT</v>
          </cell>
          <cell r="D565" t="str">
            <v>Fixed Rate</v>
          </cell>
          <cell r="H565">
            <v>2033</v>
          </cell>
          <cell r="I565">
            <v>2034</v>
          </cell>
          <cell r="K565">
            <v>1575000</v>
          </cell>
          <cell r="M565">
            <v>78750</v>
          </cell>
        </row>
        <row r="566">
          <cell r="B566" t="str">
            <v>Series 2014C</v>
          </cell>
          <cell r="C566" t="str">
            <v>AMT</v>
          </cell>
          <cell r="D566" t="str">
            <v>Fixed Rate</v>
          </cell>
          <cell r="H566">
            <v>2034</v>
          </cell>
          <cell r="I566">
            <v>2035</v>
          </cell>
          <cell r="K566">
            <v>1655000</v>
          </cell>
          <cell r="M566">
            <v>82750</v>
          </cell>
        </row>
        <row r="567">
          <cell r="B567" t="str">
            <v>Series 2014C</v>
          </cell>
          <cell r="C567" t="str">
            <v>AMT</v>
          </cell>
          <cell r="D567" t="str">
            <v>Fixed Rate</v>
          </cell>
          <cell r="H567">
            <v>2035</v>
          </cell>
          <cell r="I567">
            <v>2036</v>
          </cell>
          <cell r="K567">
            <v>1735000</v>
          </cell>
          <cell r="M567">
            <v>86750</v>
          </cell>
        </row>
        <row r="568">
          <cell r="B568" t="str">
            <v>Series 2014C</v>
          </cell>
          <cell r="C568" t="str">
            <v>AMT</v>
          </cell>
          <cell r="D568" t="str">
            <v>Fixed Rate</v>
          </cell>
          <cell r="H568">
            <v>2036</v>
          </cell>
          <cell r="I568">
            <v>2037</v>
          </cell>
          <cell r="K568">
            <v>1820000</v>
          </cell>
          <cell r="M568">
            <v>91000</v>
          </cell>
        </row>
        <row r="569">
          <cell r="B569" t="str">
            <v>Series 2014C</v>
          </cell>
          <cell r="C569" t="str">
            <v>AMT</v>
          </cell>
          <cell r="D569" t="str">
            <v>Fixed Rate</v>
          </cell>
          <cell r="H569">
            <v>2037</v>
          </cell>
          <cell r="I569">
            <v>2038</v>
          </cell>
          <cell r="K569">
            <v>1915000</v>
          </cell>
          <cell r="M569">
            <v>95750</v>
          </cell>
        </row>
        <row r="570">
          <cell r="B570" t="str">
            <v>Series 2014C</v>
          </cell>
          <cell r="C570" t="str">
            <v>AMT</v>
          </cell>
          <cell r="D570" t="str">
            <v>Fixed Rate</v>
          </cell>
          <cell r="H570">
            <v>2038</v>
          </cell>
          <cell r="I570">
            <v>2039</v>
          </cell>
          <cell r="K570">
            <v>2010000</v>
          </cell>
          <cell r="M570">
            <v>100500</v>
          </cell>
        </row>
        <row r="571">
          <cell r="B571" t="str">
            <v>Series 2014C</v>
          </cell>
          <cell r="C571" t="str">
            <v>AMT</v>
          </cell>
          <cell r="D571" t="str">
            <v>Fixed Rate</v>
          </cell>
          <cell r="H571">
            <v>2039</v>
          </cell>
          <cell r="I571">
            <v>2040</v>
          </cell>
          <cell r="K571">
            <v>2110000</v>
          </cell>
          <cell r="M571">
            <v>105500</v>
          </cell>
        </row>
        <row r="572">
          <cell r="B572" t="str">
            <v>Series 2014C</v>
          </cell>
          <cell r="C572" t="str">
            <v>AMT</v>
          </cell>
          <cell r="D572" t="str">
            <v>Fixed Rate</v>
          </cell>
          <cell r="H572">
            <v>2040</v>
          </cell>
          <cell r="I572">
            <v>2041</v>
          </cell>
          <cell r="K572">
            <v>2215000</v>
          </cell>
          <cell r="M572">
            <v>110750</v>
          </cell>
        </row>
        <row r="573">
          <cell r="B573" t="str">
            <v>Series 2014C</v>
          </cell>
          <cell r="C573" t="str">
            <v>AMT</v>
          </cell>
          <cell r="D573" t="str">
            <v>Fixed Rate</v>
          </cell>
          <cell r="H573">
            <v>2041</v>
          </cell>
          <cell r="I573">
            <v>2042</v>
          </cell>
          <cell r="K573">
            <v>2325000</v>
          </cell>
          <cell r="M573">
            <v>116250</v>
          </cell>
        </row>
        <row r="574">
          <cell r="B574" t="str">
            <v>Series 2014C</v>
          </cell>
          <cell r="C574" t="str">
            <v>AMT</v>
          </cell>
          <cell r="D574" t="str">
            <v>Fixed Rate</v>
          </cell>
          <cell r="H574">
            <v>2042</v>
          </cell>
          <cell r="I574">
            <v>2043</v>
          </cell>
          <cell r="K574">
            <v>2440000</v>
          </cell>
          <cell r="M574">
            <v>122000</v>
          </cell>
        </row>
        <row r="575">
          <cell r="B575" t="str">
            <v>Series 2014C</v>
          </cell>
          <cell r="C575" t="str">
            <v>AMT</v>
          </cell>
          <cell r="D575" t="str">
            <v>Fixed Rate</v>
          </cell>
          <cell r="H575">
            <v>2043</v>
          </cell>
          <cell r="I575">
            <v>2044</v>
          </cell>
          <cell r="K575">
            <v>2565000</v>
          </cell>
          <cell r="M575">
            <v>128250</v>
          </cell>
        </row>
        <row r="576">
          <cell r="B576" t="str">
            <v>Series 2014C</v>
          </cell>
          <cell r="C576" t="str">
            <v>AMT</v>
          </cell>
          <cell r="D576" t="str">
            <v>Fixed Rate</v>
          </cell>
          <cell r="H576">
            <v>2044</v>
          </cell>
          <cell r="I576">
            <v>2045</v>
          </cell>
          <cell r="K576">
            <v>2695000</v>
          </cell>
          <cell r="M576">
            <v>134750</v>
          </cell>
        </row>
        <row r="577">
          <cell r="B577" t="str">
            <v>Series 2015A</v>
          </cell>
          <cell r="C577" t="str">
            <v>AMT</v>
          </cell>
          <cell r="D577" t="str">
            <v>Fixed Rate</v>
          </cell>
          <cell r="H577">
            <v>2016</v>
          </cell>
          <cell r="I577">
            <v>2017</v>
          </cell>
          <cell r="K577">
            <v>16220000</v>
          </cell>
          <cell r="M577">
            <v>270874</v>
          </cell>
        </row>
        <row r="578">
          <cell r="B578" t="str">
            <v>Series 2015A</v>
          </cell>
          <cell r="C578" t="str">
            <v>AMT</v>
          </cell>
          <cell r="D578" t="str">
            <v>Fixed Rate</v>
          </cell>
          <cell r="H578">
            <v>2017</v>
          </cell>
          <cell r="I578">
            <v>2018</v>
          </cell>
          <cell r="K578">
            <v>16770000</v>
          </cell>
          <cell r="M578">
            <v>280059</v>
          </cell>
        </row>
        <row r="579">
          <cell r="B579" t="str">
            <v>Series 2015A</v>
          </cell>
          <cell r="C579" t="str">
            <v>AMT</v>
          </cell>
          <cell r="D579" t="str">
            <v>Fixed Rate</v>
          </cell>
          <cell r="H579">
            <v>2018</v>
          </cell>
          <cell r="I579">
            <v>2019</v>
          </cell>
          <cell r="K579">
            <v>17050000</v>
          </cell>
          <cell r="M579">
            <v>284735</v>
          </cell>
        </row>
        <row r="580">
          <cell r="B580" t="str">
            <v>Series 2015A</v>
          </cell>
          <cell r="C580" t="str">
            <v>AMT</v>
          </cell>
          <cell r="D580" t="str">
            <v>Fixed Rate</v>
          </cell>
          <cell r="H580">
            <v>2019</v>
          </cell>
          <cell r="I580">
            <v>2020</v>
          </cell>
          <cell r="K580">
            <v>17335000</v>
          </cell>
          <cell r="M580">
            <v>289494.5</v>
          </cell>
        </row>
        <row r="581">
          <cell r="B581" t="str">
            <v>Series 2015A</v>
          </cell>
          <cell r="C581" t="str">
            <v>AMT</v>
          </cell>
          <cell r="D581" t="str">
            <v>Fixed Rate</v>
          </cell>
          <cell r="H581">
            <v>2020</v>
          </cell>
          <cell r="I581">
            <v>2021</v>
          </cell>
          <cell r="K581">
            <v>17625000</v>
          </cell>
          <cell r="M581">
            <v>294337.5</v>
          </cell>
        </row>
        <row r="582">
          <cell r="B582" t="str">
            <v>Series 2015B</v>
          </cell>
          <cell r="C582" t="str">
            <v>AMT</v>
          </cell>
          <cell r="D582" t="str">
            <v>Fixed Rate</v>
          </cell>
          <cell r="H582">
            <v>2021</v>
          </cell>
          <cell r="I582">
            <v>2022</v>
          </cell>
          <cell r="K582">
            <v>18005000</v>
          </cell>
          <cell r="M582">
            <v>489015.8</v>
          </cell>
        </row>
        <row r="583">
          <cell r="B583" t="str">
            <v>Series 2015B</v>
          </cell>
          <cell r="C583" t="str">
            <v>AMT</v>
          </cell>
          <cell r="D583" t="str">
            <v>Fixed Rate</v>
          </cell>
          <cell r="H583">
            <v>2022</v>
          </cell>
          <cell r="I583">
            <v>2023</v>
          </cell>
          <cell r="K583">
            <v>18495000</v>
          </cell>
          <cell r="M583">
            <v>502324.2</v>
          </cell>
        </row>
        <row r="584">
          <cell r="B584" t="str">
            <v>Series 2015B</v>
          </cell>
          <cell r="C584" t="str">
            <v>AMT</v>
          </cell>
          <cell r="D584" t="str">
            <v>Fixed Rate</v>
          </cell>
          <cell r="H584">
            <v>2023</v>
          </cell>
          <cell r="I584">
            <v>2024</v>
          </cell>
          <cell r="K584">
            <v>18995000</v>
          </cell>
          <cell r="M584">
            <v>515904.2</v>
          </cell>
        </row>
        <row r="585">
          <cell r="B585" t="str">
            <v>Series 2015B</v>
          </cell>
          <cell r="C585" t="str">
            <v>AMT</v>
          </cell>
          <cell r="D585" t="str">
            <v>Fixed Rate</v>
          </cell>
          <cell r="H585">
            <v>2024</v>
          </cell>
          <cell r="I585">
            <v>2025</v>
          </cell>
          <cell r="K585">
            <v>19505000</v>
          </cell>
          <cell r="M585">
            <v>529755.80000000005</v>
          </cell>
        </row>
        <row r="586">
          <cell r="B586" t="str">
            <v>Series 2015C</v>
          </cell>
          <cell r="C586" t="str">
            <v>AMT</v>
          </cell>
          <cell r="D586" t="str">
            <v>Fixed Rate</v>
          </cell>
          <cell r="H586">
            <v>2030</v>
          </cell>
          <cell r="I586">
            <v>2031</v>
          </cell>
          <cell r="K586">
            <v>4695000</v>
          </cell>
          <cell r="M586">
            <v>176062.5</v>
          </cell>
        </row>
        <row r="587">
          <cell r="B587" t="str">
            <v>Series 2015C</v>
          </cell>
          <cell r="C587" t="str">
            <v>AMT</v>
          </cell>
          <cell r="D587" t="str">
            <v>Fixed Rate</v>
          </cell>
          <cell r="H587">
            <v>2031</v>
          </cell>
          <cell r="I587">
            <v>2032</v>
          </cell>
          <cell r="K587">
            <v>4905000</v>
          </cell>
          <cell r="M587">
            <v>183937.5</v>
          </cell>
        </row>
        <row r="588">
          <cell r="B588" t="str">
            <v>Series 2015C</v>
          </cell>
          <cell r="C588" t="str">
            <v>AMT</v>
          </cell>
          <cell r="D588" t="str">
            <v>Fixed Rate</v>
          </cell>
          <cell r="H588">
            <v>2032</v>
          </cell>
          <cell r="I588">
            <v>2033</v>
          </cell>
          <cell r="K588">
            <v>5120000</v>
          </cell>
          <cell r="M588">
            <v>192000</v>
          </cell>
        </row>
        <row r="589">
          <cell r="B589" t="str">
            <v>Series 2015C</v>
          </cell>
          <cell r="C589" t="str">
            <v>AMT</v>
          </cell>
          <cell r="D589" t="str">
            <v>Fixed Rate</v>
          </cell>
          <cell r="H589">
            <v>2033</v>
          </cell>
          <cell r="I589">
            <v>2034</v>
          </cell>
          <cell r="K589">
            <v>5340000</v>
          </cell>
          <cell r="M589">
            <v>200250</v>
          </cell>
        </row>
        <row r="590">
          <cell r="B590" t="str">
            <v>Series 2015C</v>
          </cell>
          <cell r="C590" t="str">
            <v>AMT</v>
          </cell>
          <cell r="D590" t="str">
            <v>Fixed Rate</v>
          </cell>
          <cell r="H590">
            <v>2034</v>
          </cell>
          <cell r="I590">
            <v>2035</v>
          </cell>
          <cell r="K590">
            <v>5580000</v>
          </cell>
          <cell r="M590">
            <v>209250</v>
          </cell>
        </row>
        <row r="591">
          <cell r="B591" t="str">
            <v>Series 2015D</v>
          </cell>
          <cell r="C591" t="str">
            <v>Non-AMT</v>
          </cell>
          <cell r="D591" t="str">
            <v>Fixed Rate</v>
          </cell>
          <cell r="H591">
            <v>2018</v>
          </cell>
          <cell r="I591">
            <v>2019</v>
          </cell>
          <cell r="K591">
            <v>100000</v>
          </cell>
          <cell r="M591">
            <v>3000</v>
          </cell>
        </row>
        <row r="592">
          <cell r="B592" t="str">
            <v>Series 2015D</v>
          </cell>
          <cell r="C592" t="str">
            <v>Non-AMT</v>
          </cell>
          <cell r="D592" t="str">
            <v>Fixed Rate</v>
          </cell>
          <cell r="H592">
            <v>2019</v>
          </cell>
          <cell r="I592">
            <v>2020</v>
          </cell>
          <cell r="K592">
            <v>100000</v>
          </cell>
          <cell r="M592">
            <v>3000</v>
          </cell>
        </row>
        <row r="593">
          <cell r="B593" t="str">
            <v>Series 2015D</v>
          </cell>
          <cell r="C593" t="str">
            <v>Non-AMT</v>
          </cell>
          <cell r="D593" t="str">
            <v>Fixed Rate</v>
          </cell>
          <cell r="H593">
            <v>2020</v>
          </cell>
          <cell r="I593">
            <v>2021</v>
          </cell>
          <cell r="K593">
            <v>100000</v>
          </cell>
          <cell r="M593">
            <v>4000</v>
          </cell>
        </row>
        <row r="594">
          <cell r="B594" t="str">
            <v>Series 2015D</v>
          </cell>
          <cell r="C594" t="str">
            <v>Non-AMT</v>
          </cell>
          <cell r="D594" t="str">
            <v>Fixed Rate</v>
          </cell>
          <cell r="H594">
            <v>2021</v>
          </cell>
          <cell r="I594">
            <v>2022</v>
          </cell>
          <cell r="K594">
            <v>100000</v>
          </cell>
          <cell r="M594">
            <v>4000</v>
          </cell>
        </row>
        <row r="595">
          <cell r="B595" t="str">
            <v>Series 2015D</v>
          </cell>
          <cell r="C595" t="str">
            <v>Non-AMT</v>
          </cell>
          <cell r="D595" t="str">
            <v>Fixed Rate</v>
          </cell>
          <cell r="H595">
            <v>2022</v>
          </cell>
          <cell r="I595">
            <v>2023</v>
          </cell>
          <cell r="K595">
            <v>100000</v>
          </cell>
          <cell r="M595">
            <v>4000</v>
          </cell>
        </row>
        <row r="596">
          <cell r="B596" t="str">
            <v>Series 2015D</v>
          </cell>
          <cell r="C596" t="str">
            <v>Non-AMT</v>
          </cell>
          <cell r="D596" t="str">
            <v>Fixed Rate</v>
          </cell>
          <cell r="H596">
            <v>2023</v>
          </cell>
          <cell r="I596">
            <v>2024</v>
          </cell>
          <cell r="K596">
            <v>100000</v>
          </cell>
          <cell r="M596">
            <v>4000</v>
          </cell>
        </row>
        <row r="597">
          <cell r="B597" t="str">
            <v>Series 2015D</v>
          </cell>
          <cell r="C597" t="str">
            <v>Non-AMT</v>
          </cell>
          <cell r="D597" t="str">
            <v>Fixed Rate</v>
          </cell>
          <cell r="H597">
            <v>2024</v>
          </cell>
          <cell r="I597">
            <v>2025</v>
          </cell>
          <cell r="K597">
            <v>100000</v>
          </cell>
          <cell r="M597">
            <v>4000</v>
          </cell>
        </row>
        <row r="598">
          <cell r="B598" t="str">
            <v>Series 2015D</v>
          </cell>
          <cell r="C598" t="str">
            <v>Non-AMT</v>
          </cell>
          <cell r="D598" t="str">
            <v>Fixed Rate</v>
          </cell>
          <cell r="H598">
            <v>2025</v>
          </cell>
          <cell r="I598">
            <v>2026</v>
          </cell>
          <cell r="K598">
            <v>100000</v>
          </cell>
          <cell r="M598">
            <v>4000</v>
          </cell>
        </row>
        <row r="599">
          <cell r="B599" t="str">
            <v>Series 2015D</v>
          </cell>
          <cell r="C599" t="str">
            <v>Non-AMT</v>
          </cell>
          <cell r="D599" t="str">
            <v>Fixed Rate</v>
          </cell>
          <cell r="H599">
            <v>2026</v>
          </cell>
          <cell r="I599">
            <v>2027</v>
          </cell>
          <cell r="K599">
            <v>100000</v>
          </cell>
          <cell r="M599">
            <v>4000</v>
          </cell>
        </row>
        <row r="600">
          <cell r="B600" t="str">
            <v>Series 2015D</v>
          </cell>
          <cell r="C600" t="str">
            <v>Non-AMT</v>
          </cell>
          <cell r="D600" t="str">
            <v>Fixed Rate</v>
          </cell>
          <cell r="H600">
            <v>2027</v>
          </cell>
          <cell r="I600">
            <v>2028</v>
          </cell>
          <cell r="K600">
            <v>100000</v>
          </cell>
          <cell r="M600">
            <v>4000</v>
          </cell>
        </row>
        <row r="601">
          <cell r="B601" t="str">
            <v>Series 2015D</v>
          </cell>
          <cell r="C601" t="str">
            <v>Non-AMT</v>
          </cell>
          <cell r="D601" t="str">
            <v>Fixed Rate</v>
          </cell>
          <cell r="H601">
            <v>2028</v>
          </cell>
          <cell r="I601">
            <v>2029</v>
          </cell>
          <cell r="K601">
            <v>100000</v>
          </cell>
          <cell r="M601">
            <v>4000</v>
          </cell>
        </row>
        <row r="602">
          <cell r="B602" t="str">
            <v>Series 2015D</v>
          </cell>
          <cell r="C602" t="str">
            <v>Non-AMT</v>
          </cell>
          <cell r="D602" t="str">
            <v>Fixed Rate</v>
          </cell>
          <cell r="H602">
            <v>2029</v>
          </cell>
          <cell r="I602">
            <v>2030</v>
          </cell>
          <cell r="K602">
            <v>8650000</v>
          </cell>
          <cell r="M602">
            <v>432500</v>
          </cell>
        </row>
        <row r="603">
          <cell r="B603" t="str">
            <v>Series 2015D</v>
          </cell>
          <cell r="C603" t="str">
            <v>Non-AMT</v>
          </cell>
          <cell r="D603" t="str">
            <v>Fixed Rate</v>
          </cell>
          <cell r="H603">
            <v>2030</v>
          </cell>
          <cell r="I603">
            <v>2031</v>
          </cell>
          <cell r="K603">
            <v>9085000</v>
          </cell>
          <cell r="M603">
            <v>454250</v>
          </cell>
        </row>
        <row r="604">
          <cell r="B604" t="str">
            <v>Series 2015D</v>
          </cell>
          <cell r="C604" t="str">
            <v>Non-AMT</v>
          </cell>
          <cell r="D604" t="str">
            <v>Fixed Rate</v>
          </cell>
          <cell r="H604">
            <v>2031</v>
          </cell>
          <cell r="I604">
            <v>2032</v>
          </cell>
          <cell r="K604">
            <v>9540000</v>
          </cell>
          <cell r="M604">
            <v>477000</v>
          </cell>
        </row>
        <row r="605">
          <cell r="B605" t="str">
            <v>Series 2015D</v>
          </cell>
          <cell r="C605" t="str">
            <v>Non-AMT</v>
          </cell>
          <cell r="D605" t="str">
            <v>Fixed Rate</v>
          </cell>
          <cell r="H605">
            <v>2032</v>
          </cell>
          <cell r="I605">
            <v>2033</v>
          </cell>
          <cell r="K605">
            <v>10015000</v>
          </cell>
          <cell r="M605">
            <v>500750</v>
          </cell>
        </row>
        <row r="606">
          <cell r="B606" t="str">
            <v>Series 2015D</v>
          </cell>
          <cell r="C606" t="str">
            <v>Non-AMT</v>
          </cell>
          <cell r="D606" t="str">
            <v>Fixed Rate</v>
          </cell>
          <cell r="H606">
            <v>2033</v>
          </cell>
          <cell r="I606">
            <v>2034</v>
          </cell>
          <cell r="K606">
            <v>10515000</v>
          </cell>
          <cell r="M606">
            <v>525750</v>
          </cell>
        </row>
        <row r="607">
          <cell r="B607" t="str">
            <v>Series 2015D</v>
          </cell>
          <cell r="C607" t="str">
            <v>Non-AMT</v>
          </cell>
          <cell r="D607" t="str">
            <v>Fixed Rate</v>
          </cell>
          <cell r="H607">
            <v>2034</v>
          </cell>
          <cell r="I607">
            <v>2035</v>
          </cell>
          <cell r="K607">
            <v>11040000</v>
          </cell>
          <cell r="M607">
            <v>552000</v>
          </cell>
        </row>
        <row r="608">
          <cell r="B608" t="str">
            <v>Series 2015D</v>
          </cell>
          <cell r="C608" t="str">
            <v>Non-AMT</v>
          </cell>
          <cell r="D608" t="str">
            <v>Fixed Rate</v>
          </cell>
          <cell r="H608">
            <v>2035</v>
          </cell>
          <cell r="I608">
            <v>2036</v>
          </cell>
          <cell r="K608">
            <v>11595000</v>
          </cell>
          <cell r="M608">
            <v>579750</v>
          </cell>
        </row>
        <row r="609">
          <cell r="B609" t="str">
            <v>Series 2015D</v>
          </cell>
          <cell r="C609" t="str">
            <v>Non-AMT</v>
          </cell>
          <cell r="D609" t="str">
            <v>Fixed Rate</v>
          </cell>
          <cell r="H609">
            <v>2036</v>
          </cell>
          <cell r="I609">
            <v>2037</v>
          </cell>
          <cell r="K609">
            <v>12175000</v>
          </cell>
          <cell r="M609">
            <v>608750</v>
          </cell>
        </row>
        <row r="610">
          <cell r="B610" t="str">
            <v>Series 2015D</v>
          </cell>
          <cell r="C610" t="str">
            <v>Non-AMT</v>
          </cell>
          <cell r="D610" t="str">
            <v>Fixed Rate</v>
          </cell>
          <cell r="H610">
            <v>2037</v>
          </cell>
          <cell r="I610">
            <v>2038</v>
          </cell>
          <cell r="K610">
            <v>12785000</v>
          </cell>
          <cell r="M610">
            <v>639250</v>
          </cell>
        </row>
        <row r="611">
          <cell r="B611" t="str">
            <v>Series 2015D</v>
          </cell>
          <cell r="C611" t="str">
            <v>Non-AMT</v>
          </cell>
          <cell r="D611" t="str">
            <v>Fixed Rate</v>
          </cell>
          <cell r="H611">
            <v>2038</v>
          </cell>
          <cell r="I611">
            <v>2039</v>
          </cell>
          <cell r="K611">
            <v>5365000</v>
          </cell>
          <cell r="M611">
            <v>268250</v>
          </cell>
        </row>
        <row r="612">
          <cell r="B612" t="str">
            <v>Series 2015D</v>
          </cell>
          <cell r="C612" t="str">
            <v>Non-AMT</v>
          </cell>
          <cell r="D612" t="str">
            <v>Fixed Rate</v>
          </cell>
          <cell r="H612">
            <v>2039</v>
          </cell>
          <cell r="I612">
            <v>2040</v>
          </cell>
          <cell r="K612">
            <v>13690000</v>
          </cell>
          <cell r="M612">
            <v>684500</v>
          </cell>
        </row>
        <row r="613">
          <cell r="B613" t="str">
            <v>Series 2015D</v>
          </cell>
          <cell r="C613" t="str">
            <v>Non-AMT</v>
          </cell>
          <cell r="D613" t="str">
            <v>Fixed Rate</v>
          </cell>
          <cell r="H613">
            <v>2040</v>
          </cell>
          <cell r="I613">
            <v>2041</v>
          </cell>
          <cell r="K613">
            <v>14375000</v>
          </cell>
          <cell r="M613">
            <v>718750</v>
          </cell>
        </row>
        <row r="614">
          <cell r="B614" t="str">
            <v>Series 2015D</v>
          </cell>
          <cell r="C614" t="str">
            <v>Non-AMT</v>
          </cell>
          <cell r="D614" t="str">
            <v>Fixed Rate</v>
          </cell>
          <cell r="H614">
            <v>2041</v>
          </cell>
          <cell r="I614">
            <v>2042</v>
          </cell>
          <cell r="K614">
            <v>15095000</v>
          </cell>
          <cell r="M614">
            <v>754750</v>
          </cell>
        </row>
        <row r="615">
          <cell r="B615" t="str">
            <v>Series 2015D</v>
          </cell>
          <cell r="C615" t="str">
            <v>Non-AMT</v>
          </cell>
          <cell r="D615" t="str">
            <v>Fixed Rate</v>
          </cell>
          <cell r="H615">
            <v>2042</v>
          </cell>
          <cell r="I615">
            <v>2043</v>
          </cell>
          <cell r="K615">
            <v>15850000</v>
          </cell>
          <cell r="M615">
            <v>792500</v>
          </cell>
        </row>
        <row r="616">
          <cell r="B616" t="str">
            <v>Series 2015D</v>
          </cell>
          <cell r="C616" t="str">
            <v>Non-AMT</v>
          </cell>
          <cell r="D616" t="str">
            <v>Fixed Rate</v>
          </cell>
          <cell r="H616">
            <v>2043</v>
          </cell>
          <cell r="I616">
            <v>2044</v>
          </cell>
          <cell r="K616">
            <v>16640000</v>
          </cell>
          <cell r="M616">
            <v>832000</v>
          </cell>
        </row>
        <row r="617">
          <cell r="B617" t="str">
            <v>Series 2015D</v>
          </cell>
          <cell r="C617" t="str">
            <v>Non-AMT</v>
          </cell>
          <cell r="D617" t="str">
            <v>Fixed Rate</v>
          </cell>
          <cell r="H617">
            <v>2044</v>
          </cell>
          <cell r="I617">
            <v>2045</v>
          </cell>
          <cell r="K617">
            <v>17470000</v>
          </cell>
          <cell r="M617">
            <v>873500</v>
          </cell>
        </row>
        <row r="618">
          <cell r="B618" t="str">
            <v>Series 2015D</v>
          </cell>
          <cell r="C618" t="str">
            <v>Non-AMT</v>
          </cell>
          <cell r="D618" t="str">
            <v>Fixed Rate</v>
          </cell>
          <cell r="H618">
            <v>2045</v>
          </cell>
          <cell r="I618">
            <v>2046</v>
          </cell>
          <cell r="K618">
            <v>18345000</v>
          </cell>
          <cell r="M618">
            <v>917250</v>
          </cell>
        </row>
        <row r="619">
          <cell r="B619" t="str">
            <v>Series 2015E</v>
          </cell>
          <cell r="C619" t="str">
            <v>AMT</v>
          </cell>
          <cell r="D619" t="str">
            <v>Fixed Rate</v>
          </cell>
          <cell r="H619">
            <v>2038</v>
          </cell>
          <cell r="I619">
            <v>2039</v>
          </cell>
          <cell r="K619">
            <v>7755000</v>
          </cell>
          <cell r="M619">
            <v>387750</v>
          </cell>
        </row>
        <row r="620">
          <cell r="B620" t="str">
            <v>Series 2015F</v>
          </cell>
          <cell r="C620" t="str">
            <v>AMT</v>
          </cell>
          <cell r="D620" t="str">
            <v>Fixed Rate</v>
          </cell>
          <cell r="H620">
            <v>2025</v>
          </cell>
          <cell r="I620">
            <v>2026</v>
          </cell>
          <cell r="K620">
            <v>19800000</v>
          </cell>
          <cell r="M620">
            <v>990000</v>
          </cell>
        </row>
        <row r="621">
          <cell r="B621" t="str">
            <v>Series 2015F</v>
          </cell>
          <cell r="C621" t="str">
            <v>AMT</v>
          </cell>
          <cell r="D621" t="str">
            <v>Fixed Rate</v>
          </cell>
          <cell r="H621">
            <v>2026</v>
          </cell>
          <cell r="I621">
            <v>2027</v>
          </cell>
          <cell r="K621">
            <v>20820000</v>
          </cell>
          <cell r="M621">
            <v>1041000</v>
          </cell>
        </row>
        <row r="622">
          <cell r="B622" t="str">
            <v>Series 2015F</v>
          </cell>
          <cell r="C622" t="str">
            <v>AMT</v>
          </cell>
          <cell r="D622" t="str">
            <v>Fixed Rate</v>
          </cell>
          <cell r="H622">
            <v>2027</v>
          </cell>
          <cell r="I622">
            <v>2028</v>
          </cell>
          <cell r="K622">
            <v>21860000</v>
          </cell>
          <cell r="M622">
            <v>1093000</v>
          </cell>
        </row>
        <row r="623">
          <cell r="B623" t="str">
            <v>Series 2015F</v>
          </cell>
          <cell r="C623" t="str">
            <v>AMT</v>
          </cell>
          <cell r="D623" t="str">
            <v>Fixed Rate</v>
          </cell>
          <cell r="H623">
            <v>2028</v>
          </cell>
          <cell r="I623">
            <v>2029</v>
          </cell>
          <cell r="K623">
            <v>22990000</v>
          </cell>
          <cell r="M623">
            <v>1149500</v>
          </cell>
        </row>
        <row r="624">
          <cell r="B624" t="str">
            <v>Series 2015F</v>
          </cell>
          <cell r="C624" t="str">
            <v>AMT</v>
          </cell>
          <cell r="D624" t="str">
            <v>Fixed Rate</v>
          </cell>
          <cell r="H624">
            <v>2029</v>
          </cell>
          <cell r="I624">
            <v>2030</v>
          </cell>
          <cell r="K624">
            <v>24165000</v>
          </cell>
          <cell r="M624">
            <v>1208250</v>
          </cell>
        </row>
        <row r="625">
          <cell r="B625" t="str">
            <v>Series 2015F</v>
          </cell>
          <cell r="C625" t="str">
            <v>AMT</v>
          </cell>
          <cell r="D625" t="str">
            <v>Fixed Rate</v>
          </cell>
          <cell r="H625">
            <v>2030</v>
          </cell>
          <cell r="I625">
            <v>2031</v>
          </cell>
          <cell r="K625">
            <v>20720000</v>
          </cell>
          <cell r="M625">
            <v>1036000</v>
          </cell>
        </row>
        <row r="626">
          <cell r="B626" t="str">
            <v>Series 2015F</v>
          </cell>
          <cell r="C626" t="str">
            <v>AMT</v>
          </cell>
          <cell r="D626" t="str">
            <v>Fixed Rate</v>
          </cell>
          <cell r="H626">
            <v>2031</v>
          </cell>
          <cell r="I626">
            <v>2032</v>
          </cell>
          <cell r="K626">
            <v>21750000</v>
          </cell>
          <cell r="M626">
            <v>1087500</v>
          </cell>
        </row>
        <row r="627">
          <cell r="B627" t="str">
            <v>Series 2015F</v>
          </cell>
          <cell r="C627" t="str">
            <v>AMT</v>
          </cell>
          <cell r="D627" t="str">
            <v>Fixed Rate</v>
          </cell>
          <cell r="H627">
            <v>2032</v>
          </cell>
          <cell r="I627">
            <v>2033</v>
          </cell>
          <cell r="K627">
            <v>22850000</v>
          </cell>
          <cell r="M627">
            <v>1142500</v>
          </cell>
        </row>
        <row r="628">
          <cell r="B628" t="str">
            <v>Series 2015F</v>
          </cell>
          <cell r="C628" t="str">
            <v>AMT</v>
          </cell>
          <cell r="D628" t="str">
            <v>Fixed Rate</v>
          </cell>
          <cell r="H628">
            <v>2033</v>
          </cell>
          <cell r="I628">
            <v>2034</v>
          </cell>
          <cell r="K628">
            <v>23995000</v>
          </cell>
          <cell r="M628">
            <v>1199750</v>
          </cell>
        </row>
        <row r="629">
          <cell r="B629" t="str">
            <v>Series 2015F</v>
          </cell>
          <cell r="C629" t="str">
            <v>AMT</v>
          </cell>
          <cell r="D629" t="str">
            <v>Fixed Rate</v>
          </cell>
          <cell r="H629">
            <v>2034</v>
          </cell>
          <cell r="I629">
            <v>2035</v>
          </cell>
          <cell r="K629">
            <v>25205000</v>
          </cell>
          <cell r="M629">
            <v>1260250</v>
          </cell>
        </row>
        <row r="630">
          <cell r="B630" t="str">
            <v>Series 2015G</v>
          </cell>
          <cell r="C630" t="str">
            <v>Non-AMT</v>
          </cell>
          <cell r="D630" t="str">
            <v>Fixed Rate</v>
          </cell>
          <cell r="H630">
            <v>2016</v>
          </cell>
          <cell r="I630">
            <v>2017</v>
          </cell>
          <cell r="K630">
            <v>500000</v>
          </cell>
          <cell r="M630">
            <v>10000</v>
          </cell>
        </row>
        <row r="631">
          <cell r="B631" t="str">
            <v>Series 2015G</v>
          </cell>
          <cell r="C631" t="str">
            <v>Non-AMT</v>
          </cell>
          <cell r="D631" t="str">
            <v>Fixed Rate</v>
          </cell>
          <cell r="H631">
            <v>2017</v>
          </cell>
          <cell r="I631">
            <v>2018</v>
          </cell>
          <cell r="K631">
            <v>1600000</v>
          </cell>
          <cell r="M631">
            <v>80000</v>
          </cell>
        </row>
        <row r="632">
          <cell r="B632" t="str">
            <v>Series 2015G</v>
          </cell>
          <cell r="C632" t="str">
            <v>Non-AMT</v>
          </cell>
          <cell r="D632" t="str">
            <v>Fixed Rate</v>
          </cell>
          <cell r="H632">
            <v>2018</v>
          </cell>
          <cell r="I632">
            <v>2019</v>
          </cell>
          <cell r="K632">
            <v>2000000</v>
          </cell>
          <cell r="M632">
            <v>100000</v>
          </cell>
        </row>
        <row r="633">
          <cell r="B633" t="str">
            <v>Series 2015G</v>
          </cell>
          <cell r="C633" t="str">
            <v>Non-AMT</v>
          </cell>
          <cell r="D633" t="str">
            <v>Fixed Rate</v>
          </cell>
          <cell r="H633">
            <v>2019</v>
          </cell>
          <cell r="I633">
            <v>2020</v>
          </cell>
          <cell r="K633">
            <v>2515000</v>
          </cell>
          <cell r="M633">
            <v>125750</v>
          </cell>
        </row>
        <row r="634">
          <cell r="B634" t="str">
            <v>Series 2015G</v>
          </cell>
          <cell r="C634" t="str">
            <v>Non-AMT</v>
          </cell>
          <cell r="D634" t="str">
            <v>Fixed Rate</v>
          </cell>
          <cell r="H634">
            <v>2020</v>
          </cell>
          <cell r="I634">
            <v>2021</v>
          </cell>
          <cell r="K634">
            <v>2640000</v>
          </cell>
          <cell r="M634">
            <v>132000</v>
          </cell>
        </row>
        <row r="635">
          <cell r="B635" t="str">
            <v>Series 2015G</v>
          </cell>
          <cell r="C635" t="str">
            <v>Non-AMT</v>
          </cell>
          <cell r="D635" t="str">
            <v>Fixed Rate</v>
          </cell>
          <cell r="H635">
            <v>2021</v>
          </cell>
          <cell r="I635">
            <v>2022</v>
          </cell>
          <cell r="K635">
            <v>2770000</v>
          </cell>
          <cell r="M635">
            <v>138500</v>
          </cell>
        </row>
        <row r="636">
          <cell r="B636" t="str">
            <v>Series 2015G</v>
          </cell>
          <cell r="C636" t="str">
            <v>Non-AMT</v>
          </cell>
          <cell r="D636" t="str">
            <v>Fixed Rate</v>
          </cell>
          <cell r="H636">
            <v>2022</v>
          </cell>
          <cell r="I636">
            <v>2023</v>
          </cell>
          <cell r="K636">
            <v>2910000</v>
          </cell>
          <cell r="M636">
            <v>145500</v>
          </cell>
        </row>
        <row r="637">
          <cell r="B637" t="str">
            <v>Series 2015G</v>
          </cell>
          <cell r="C637" t="str">
            <v>Non-AMT</v>
          </cell>
          <cell r="D637" t="str">
            <v>Fixed Rate</v>
          </cell>
          <cell r="H637">
            <v>2023</v>
          </cell>
          <cell r="I637">
            <v>2024</v>
          </cell>
          <cell r="K637">
            <v>3055000</v>
          </cell>
          <cell r="M637">
            <v>152750</v>
          </cell>
        </row>
        <row r="638">
          <cell r="B638" t="str">
            <v>Series 2015G</v>
          </cell>
          <cell r="C638" t="str">
            <v>Non-AMT</v>
          </cell>
          <cell r="D638" t="str">
            <v>Fixed Rate</v>
          </cell>
          <cell r="H638">
            <v>2024</v>
          </cell>
          <cell r="I638">
            <v>2025</v>
          </cell>
          <cell r="K638">
            <v>3210000</v>
          </cell>
          <cell r="M638">
            <v>160500</v>
          </cell>
        </row>
        <row r="639">
          <cell r="B639" t="str">
            <v>Series 2015G</v>
          </cell>
          <cell r="C639" t="str">
            <v>Non-AMT</v>
          </cell>
          <cell r="D639" t="str">
            <v>Fixed Rate</v>
          </cell>
          <cell r="H639">
            <v>2025</v>
          </cell>
          <cell r="I639">
            <v>2026</v>
          </cell>
          <cell r="K639">
            <v>3370000</v>
          </cell>
          <cell r="M639">
            <v>168500</v>
          </cell>
        </row>
        <row r="640">
          <cell r="B640" t="str">
            <v>Series 2015G</v>
          </cell>
          <cell r="C640" t="str">
            <v>Non-AMT</v>
          </cell>
          <cell r="D640" t="str">
            <v>Fixed Rate</v>
          </cell>
          <cell r="H640">
            <v>2026</v>
          </cell>
          <cell r="I640">
            <v>2027</v>
          </cell>
          <cell r="K640">
            <v>3535000</v>
          </cell>
          <cell r="M640">
            <v>176750</v>
          </cell>
        </row>
        <row r="641">
          <cell r="B641" t="str">
            <v>Series 2015G</v>
          </cell>
          <cell r="C641" t="str">
            <v>Non-AMT</v>
          </cell>
          <cell r="D641" t="str">
            <v>Fixed Rate</v>
          </cell>
          <cell r="H641">
            <v>2027</v>
          </cell>
          <cell r="I641">
            <v>2028</v>
          </cell>
          <cell r="K641">
            <v>3715000</v>
          </cell>
          <cell r="M641">
            <v>185750</v>
          </cell>
        </row>
        <row r="642">
          <cell r="B642" t="str">
            <v>Series 2015G</v>
          </cell>
          <cell r="C642" t="str">
            <v>Non-AMT</v>
          </cell>
          <cell r="D642" t="str">
            <v>Fixed Rate</v>
          </cell>
          <cell r="H642">
            <v>2028</v>
          </cell>
          <cell r="I642">
            <v>2029</v>
          </cell>
          <cell r="K642">
            <v>3900000</v>
          </cell>
          <cell r="M642">
            <v>195000</v>
          </cell>
        </row>
        <row r="643">
          <cell r="B643" t="str">
            <v>Series 2015G</v>
          </cell>
          <cell r="C643" t="str">
            <v>Non-AMT</v>
          </cell>
          <cell r="D643" t="str">
            <v>Fixed Rate</v>
          </cell>
          <cell r="H643">
            <v>2029</v>
          </cell>
          <cell r="I643">
            <v>2030</v>
          </cell>
          <cell r="K643">
            <v>4095000</v>
          </cell>
          <cell r="M643">
            <v>204750</v>
          </cell>
        </row>
        <row r="644">
          <cell r="B644" t="str">
            <v>Series 2015G</v>
          </cell>
          <cell r="C644" t="str">
            <v>Non-AMT</v>
          </cell>
          <cell r="D644" t="str">
            <v>Fixed Rate</v>
          </cell>
          <cell r="H644">
            <v>2030</v>
          </cell>
          <cell r="I644">
            <v>2031</v>
          </cell>
          <cell r="K644">
            <v>4300000</v>
          </cell>
          <cell r="M644">
            <v>215000</v>
          </cell>
        </row>
        <row r="645">
          <cell r="B645" t="str">
            <v>Series 2015G</v>
          </cell>
          <cell r="C645" t="str">
            <v>Non-AMT</v>
          </cell>
          <cell r="D645" t="str">
            <v>Fixed Rate</v>
          </cell>
          <cell r="H645">
            <v>2031</v>
          </cell>
          <cell r="I645">
            <v>2032</v>
          </cell>
          <cell r="K645">
            <v>4515000</v>
          </cell>
          <cell r="M645">
            <v>225750</v>
          </cell>
        </row>
        <row r="646">
          <cell r="B646" t="str">
            <v>Series 2015G</v>
          </cell>
          <cell r="C646" t="str">
            <v>Non-AMT</v>
          </cell>
          <cell r="D646" t="str">
            <v>Fixed Rate</v>
          </cell>
          <cell r="H646">
            <v>2032</v>
          </cell>
          <cell r="I646">
            <v>2033</v>
          </cell>
          <cell r="K646">
            <v>4740000</v>
          </cell>
          <cell r="M646">
            <v>237000</v>
          </cell>
        </row>
        <row r="647">
          <cell r="B647" t="str">
            <v>Series 2015G</v>
          </cell>
          <cell r="C647" t="str">
            <v>Non-AMT</v>
          </cell>
          <cell r="D647" t="str">
            <v>Fixed Rate</v>
          </cell>
          <cell r="H647">
            <v>2033</v>
          </cell>
          <cell r="I647">
            <v>2034</v>
          </cell>
          <cell r="K647">
            <v>4975000</v>
          </cell>
          <cell r="M647">
            <v>248750</v>
          </cell>
        </row>
        <row r="648">
          <cell r="B648" t="str">
            <v>Series 2015G</v>
          </cell>
          <cell r="C648" t="str">
            <v>Non-AMT</v>
          </cell>
          <cell r="D648" t="str">
            <v>Fixed Rate</v>
          </cell>
          <cell r="H648">
            <v>2034</v>
          </cell>
          <cell r="I648">
            <v>2035</v>
          </cell>
          <cell r="K648">
            <v>5225000</v>
          </cell>
          <cell r="M648">
            <v>261250</v>
          </cell>
        </row>
        <row r="649">
          <cell r="B649" t="str">
            <v>Series 2015G</v>
          </cell>
          <cell r="C649" t="str">
            <v>Non-AMT</v>
          </cell>
          <cell r="D649" t="str">
            <v>Fixed Rate</v>
          </cell>
          <cell r="H649">
            <v>2035</v>
          </cell>
          <cell r="I649">
            <v>2036</v>
          </cell>
          <cell r="K649">
            <v>5485000</v>
          </cell>
          <cell r="M649">
            <v>274250</v>
          </cell>
        </row>
        <row r="650">
          <cell r="B650" t="str">
            <v>Series 2015G</v>
          </cell>
          <cell r="C650" t="str">
            <v>Non-AMT</v>
          </cell>
          <cell r="D650" t="str">
            <v>Fixed Rate</v>
          </cell>
          <cell r="H650">
            <v>2036</v>
          </cell>
          <cell r="I650">
            <v>2037</v>
          </cell>
          <cell r="K650">
            <v>5760000</v>
          </cell>
          <cell r="M650">
            <v>288000</v>
          </cell>
        </row>
        <row r="651">
          <cell r="B651" t="str">
            <v>Series 2015H</v>
          </cell>
          <cell r="C651" t="str">
            <v>Non-AMT</v>
          </cell>
          <cell r="D651" t="str">
            <v>Variable</v>
          </cell>
          <cell r="H651">
            <v>2037</v>
          </cell>
          <cell r="I651">
            <v>2038</v>
          </cell>
          <cell r="K651">
            <v>7385000</v>
          </cell>
          <cell r="M651">
            <v>110775</v>
          </cell>
        </row>
        <row r="652">
          <cell r="B652" t="str">
            <v>Series 2015H</v>
          </cell>
          <cell r="C652" t="str">
            <v>Non-AMT</v>
          </cell>
          <cell r="D652" t="str">
            <v>Variable</v>
          </cell>
          <cell r="H652">
            <v>2038</v>
          </cell>
          <cell r="I652">
            <v>2039</v>
          </cell>
          <cell r="K652">
            <v>7705000</v>
          </cell>
          <cell r="M652">
            <v>115575</v>
          </cell>
        </row>
        <row r="653">
          <cell r="B653" t="str">
            <v>Series 2015H</v>
          </cell>
          <cell r="C653" t="str">
            <v>Non-AMT</v>
          </cell>
          <cell r="D653" t="str">
            <v>Variable</v>
          </cell>
          <cell r="H653">
            <v>2039</v>
          </cell>
          <cell r="I653">
            <v>2040</v>
          </cell>
          <cell r="K653">
            <v>8035000</v>
          </cell>
          <cell r="M653">
            <v>120525</v>
          </cell>
        </row>
        <row r="654">
          <cell r="B654" t="str">
            <v>Series 2017A</v>
          </cell>
          <cell r="C654" t="str">
            <v>Non-AMT</v>
          </cell>
          <cell r="D654" t="str">
            <v>Fixed Rate</v>
          </cell>
          <cell r="H654">
            <v>2020</v>
          </cell>
          <cell r="I654">
            <v>2021</v>
          </cell>
          <cell r="K654">
            <v>100000</v>
          </cell>
          <cell r="M654">
            <v>4000</v>
          </cell>
        </row>
        <row r="655">
          <cell r="B655" t="str">
            <v>Series 2017A</v>
          </cell>
          <cell r="C655" t="str">
            <v>Non-AMT</v>
          </cell>
          <cell r="D655" t="str">
            <v>Fixed Rate</v>
          </cell>
          <cell r="H655">
            <v>2021</v>
          </cell>
          <cell r="I655">
            <v>2022</v>
          </cell>
          <cell r="K655">
            <v>100000</v>
          </cell>
          <cell r="M655">
            <v>4000</v>
          </cell>
        </row>
        <row r="656">
          <cell r="B656" t="str">
            <v>Series 2017A</v>
          </cell>
          <cell r="C656" t="str">
            <v>Non-AMT</v>
          </cell>
          <cell r="D656" t="str">
            <v>Fixed Rate</v>
          </cell>
          <cell r="H656">
            <v>2022</v>
          </cell>
          <cell r="I656">
            <v>2023</v>
          </cell>
          <cell r="K656">
            <v>100000</v>
          </cell>
          <cell r="M656">
            <v>4000</v>
          </cell>
        </row>
        <row r="657">
          <cell r="B657" t="str">
            <v>Series 2017A</v>
          </cell>
          <cell r="C657" t="str">
            <v>Non-AMT</v>
          </cell>
          <cell r="D657" t="str">
            <v>Fixed Rate</v>
          </cell>
          <cell r="H657">
            <v>2023</v>
          </cell>
          <cell r="I657">
            <v>2024</v>
          </cell>
          <cell r="K657">
            <v>100000</v>
          </cell>
          <cell r="M657">
            <v>4000</v>
          </cell>
        </row>
        <row r="658">
          <cell r="B658" t="str">
            <v>Series 2017A</v>
          </cell>
          <cell r="C658" t="str">
            <v>Non-AMT</v>
          </cell>
          <cell r="D658" t="str">
            <v>Fixed Rate</v>
          </cell>
          <cell r="H658">
            <v>2024</v>
          </cell>
          <cell r="I658">
            <v>2025</v>
          </cell>
          <cell r="K658">
            <v>100000</v>
          </cell>
          <cell r="M658">
            <v>5000</v>
          </cell>
        </row>
        <row r="659">
          <cell r="B659" t="str">
            <v>Series 2017A</v>
          </cell>
          <cell r="C659" t="str">
            <v>Non-AMT</v>
          </cell>
          <cell r="D659" t="str">
            <v>Fixed Rate</v>
          </cell>
          <cell r="H659">
            <v>2025</v>
          </cell>
          <cell r="I659">
            <v>2026</v>
          </cell>
          <cell r="K659">
            <v>100000</v>
          </cell>
          <cell r="M659">
            <v>5000</v>
          </cell>
        </row>
        <row r="660">
          <cell r="B660" t="str">
            <v>Series 2017A</v>
          </cell>
          <cell r="C660" t="str">
            <v>Non-AMT</v>
          </cell>
          <cell r="D660" t="str">
            <v>Fixed Rate</v>
          </cell>
          <cell r="H660">
            <v>2026</v>
          </cell>
          <cell r="I660">
            <v>2027</v>
          </cell>
          <cell r="K660">
            <v>100000</v>
          </cell>
          <cell r="M660">
            <v>5000</v>
          </cell>
        </row>
        <row r="661">
          <cell r="B661" t="str">
            <v>Series 2017A</v>
          </cell>
          <cell r="C661" t="str">
            <v>Non-AMT</v>
          </cell>
          <cell r="D661" t="str">
            <v>Fixed Rate</v>
          </cell>
          <cell r="H661">
            <v>2027</v>
          </cell>
          <cell r="I661">
            <v>2028</v>
          </cell>
          <cell r="K661">
            <v>100000</v>
          </cell>
          <cell r="M661">
            <v>5000</v>
          </cell>
        </row>
        <row r="662">
          <cell r="B662" t="str">
            <v>Series 2017A</v>
          </cell>
          <cell r="C662" t="str">
            <v>Non-AMT</v>
          </cell>
          <cell r="D662" t="str">
            <v>Fixed Rate</v>
          </cell>
          <cell r="H662">
            <v>2028</v>
          </cell>
          <cell r="I662">
            <v>2029</v>
          </cell>
          <cell r="K662">
            <v>100000</v>
          </cell>
          <cell r="M662">
            <v>5000</v>
          </cell>
        </row>
        <row r="663">
          <cell r="B663" t="str">
            <v>Series 2017A</v>
          </cell>
          <cell r="C663" t="str">
            <v>Non-AMT</v>
          </cell>
          <cell r="D663" t="str">
            <v>Fixed Rate</v>
          </cell>
          <cell r="H663">
            <v>2029</v>
          </cell>
          <cell r="I663">
            <v>2030</v>
          </cell>
          <cell r="K663">
            <v>1630000</v>
          </cell>
          <cell r="M663">
            <v>81500</v>
          </cell>
        </row>
        <row r="664">
          <cell r="B664" t="str">
            <v>Series 2017A</v>
          </cell>
          <cell r="C664" t="str">
            <v>Non-AMT</v>
          </cell>
          <cell r="D664" t="str">
            <v>Fixed Rate</v>
          </cell>
          <cell r="H664">
            <v>2030</v>
          </cell>
          <cell r="I664">
            <v>2031</v>
          </cell>
          <cell r="K664">
            <v>1710000</v>
          </cell>
          <cell r="M664">
            <v>85500</v>
          </cell>
        </row>
        <row r="665">
          <cell r="B665" t="str">
            <v>Series 2017A</v>
          </cell>
          <cell r="C665" t="str">
            <v>Non-AMT</v>
          </cell>
          <cell r="D665" t="str">
            <v>Fixed Rate</v>
          </cell>
          <cell r="H665">
            <v>2031</v>
          </cell>
          <cell r="I665">
            <v>2032</v>
          </cell>
          <cell r="K665">
            <v>1795000</v>
          </cell>
          <cell r="M665">
            <v>89750</v>
          </cell>
        </row>
        <row r="666">
          <cell r="B666" t="str">
            <v>Series 2017A</v>
          </cell>
          <cell r="C666" t="str">
            <v>Non-AMT</v>
          </cell>
          <cell r="D666" t="str">
            <v>Fixed Rate</v>
          </cell>
          <cell r="H666">
            <v>2032</v>
          </cell>
          <cell r="I666">
            <v>2033</v>
          </cell>
          <cell r="K666">
            <v>1885000</v>
          </cell>
          <cell r="M666">
            <v>94250</v>
          </cell>
        </row>
        <row r="667">
          <cell r="B667" t="str">
            <v>Series 2017A</v>
          </cell>
          <cell r="C667" t="str">
            <v>Non-AMT</v>
          </cell>
          <cell r="D667" t="str">
            <v>Fixed Rate</v>
          </cell>
          <cell r="H667">
            <v>2033</v>
          </cell>
          <cell r="I667">
            <v>2034</v>
          </cell>
          <cell r="K667">
            <v>1980000</v>
          </cell>
          <cell r="M667">
            <v>99000</v>
          </cell>
        </row>
        <row r="668">
          <cell r="B668" t="str">
            <v>Series 2017A</v>
          </cell>
          <cell r="C668" t="str">
            <v>Non-AMT</v>
          </cell>
          <cell r="D668" t="str">
            <v>Fixed Rate</v>
          </cell>
          <cell r="H668">
            <v>2034</v>
          </cell>
          <cell r="I668">
            <v>2035</v>
          </cell>
          <cell r="K668">
            <v>2080000</v>
          </cell>
          <cell r="M668">
            <v>104000</v>
          </cell>
        </row>
        <row r="669">
          <cell r="B669" t="str">
            <v>Series 2017A</v>
          </cell>
          <cell r="C669" t="str">
            <v>Non-AMT</v>
          </cell>
          <cell r="D669" t="str">
            <v>Fixed Rate</v>
          </cell>
          <cell r="H669">
            <v>2035</v>
          </cell>
          <cell r="I669">
            <v>2036</v>
          </cell>
          <cell r="K669">
            <v>2185000</v>
          </cell>
          <cell r="M669">
            <v>109250</v>
          </cell>
        </row>
        <row r="670">
          <cell r="B670" t="str">
            <v>Series 2017A</v>
          </cell>
          <cell r="C670" t="str">
            <v>Non-AMT</v>
          </cell>
          <cell r="D670" t="str">
            <v>Fixed Rate</v>
          </cell>
          <cell r="H670">
            <v>2036</v>
          </cell>
          <cell r="I670">
            <v>2037</v>
          </cell>
          <cell r="K670">
            <v>2295000</v>
          </cell>
          <cell r="M670">
            <v>114750</v>
          </cell>
        </row>
        <row r="671">
          <cell r="B671" t="str">
            <v>Series 2017A</v>
          </cell>
          <cell r="C671" t="str">
            <v>Non-AMT</v>
          </cell>
          <cell r="D671" t="str">
            <v>Fixed Rate</v>
          </cell>
          <cell r="H671">
            <v>2037</v>
          </cell>
          <cell r="I671">
            <v>2038</v>
          </cell>
          <cell r="K671">
            <v>2410000</v>
          </cell>
          <cell r="M671">
            <v>120500</v>
          </cell>
        </row>
        <row r="672">
          <cell r="B672" t="str">
            <v>Series 2017A</v>
          </cell>
          <cell r="C672" t="str">
            <v>Non-AMT</v>
          </cell>
          <cell r="D672" t="str">
            <v>Fixed Rate</v>
          </cell>
          <cell r="H672">
            <v>2038</v>
          </cell>
          <cell r="I672">
            <v>2039</v>
          </cell>
          <cell r="K672">
            <v>2530000</v>
          </cell>
          <cell r="M672">
            <v>126500</v>
          </cell>
        </row>
        <row r="673">
          <cell r="B673" t="str">
            <v>Series 2017A</v>
          </cell>
          <cell r="C673" t="str">
            <v>Non-AMT</v>
          </cell>
          <cell r="D673" t="str">
            <v>Fixed Rate</v>
          </cell>
          <cell r="H673">
            <v>2039</v>
          </cell>
          <cell r="I673">
            <v>2040</v>
          </cell>
          <cell r="K673">
            <v>2655000</v>
          </cell>
          <cell r="M673">
            <v>132750</v>
          </cell>
        </row>
        <row r="674">
          <cell r="B674" t="str">
            <v>Series 2017A</v>
          </cell>
          <cell r="C674" t="str">
            <v>Non-AMT</v>
          </cell>
          <cell r="D674" t="str">
            <v>Fixed Rate</v>
          </cell>
          <cell r="H674">
            <v>2040</v>
          </cell>
          <cell r="I674">
            <v>2041</v>
          </cell>
          <cell r="K674">
            <v>2785000</v>
          </cell>
          <cell r="M674">
            <v>139250</v>
          </cell>
        </row>
        <row r="675">
          <cell r="B675" t="str">
            <v>Series 2017A</v>
          </cell>
          <cell r="C675" t="str">
            <v>Non-AMT</v>
          </cell>
          <cell r="D675" t="str">
            <v>Fixed Rate</v>
          </cell>
          <cell r="H675">
            <v>2041</v>
          </cell>
          <cell r="I675">
            <v>2042</v>
          </cell>
          <cell r="K675">
            <v>2925000</v>
          </cell>
          <cell r="M675">
            <v>146250</v>
          </cell>
        </row>
        <row r="676">
          <cell r="B676" t="str">
            <v>Series 2017A</v>
          </cell>
          <cell r="C676" t="str">
            <v>Non-AMT</v>
          </cell>
          <cell r="D676" t="str">
            <v>Fixed Rate</v>
          </cell>
          <cell r="H676">
            <v>2042</v>
          </cell>
          <cell r="I676">
            <v>2043</v>
          </cell>
          <cell r="K676">
            <v>3075000</v>
          </cell>
          <cell r="M676">
            <v>153750</v>
          </cell>
        </row>
        <row r="677">
          <cell r="B677" t="str">
            <v>Series 2017A</v>
          </cell>
          <cell r="C677" t="str">
            <v>Non-AMT</v>
          </cell>
          <cell r="D677" t="str">
            <v>Fixed Rate</v>
          </cell>
          <cell r="H677">
            <v>2043</v>
          </cell>
          <cell r="I677">
            <v>2044</v>
          </cell>
          <cell r="K677">
            <v>3225000</v>
          </cell>
          <cell r="M677">
            <v>161250</v>
          </cell>
        </row>
        <row r="678">
          <cell r="B678" t="str">
            <v>Series 2017A</v>
          </cell>
          <cell r="C678" t="str">
            <v>Non-AMT</v>
          </cell>
          <cell r="D678" t="str">
            <v>Fixed Rate</v>
          </cell>
          <cell r="H678">
            <v>2044</v>
          </cell>
          <cell r="I678">
            <v>2045</v>
          </cell>
          <cell r="K678">
            <v>3390000</v>
          </cell>
          <cell r="M678">
            <v>169500</v>
          </cell>
        </row>
        <row r="679">
          <cell r="B679" t="str">
            <v>Series 2017A</v>
          </cell>
          <cell r="C679" t="str">
            <v>Non-AMT</v>
          </cell>
          <cell r="D679" t="str">
            <v>Fixed Rate</v>
          </cell>
          <cell r="H679">
            <v>2045</v>
          </cell>
          <cell r="I679">
            <v>2046</v>
          </cell>
          <cell r="K679">
            <v>3560000</v>
          </cell>
          <cell r="M679">
            <v>178000</v>
          </cell>
        </row>
        <row r="680">
          <cell r="B680" t="str">
            <v>Series 2017A</v>
          </cell>
          <cell r="C680" t="str">
            <v>Non-AMT</v>
          </cell>
          <cell r="D680" t="str">
            <v>Fixed Rate</v>
          </cell>
          <cell r="H680">
            <v>2046</v>
          </cell>
          <cell r="I680">
            <v>2047</v>
          </cell>
          <cell r="K680">
            <v>3735000</v>
          </cell>
          <cell r="M680">
            <v>186750</v>
          </cell>
        </row>
        <row r="681">
          <cell r="B681" t="str">
            <v>Series 2017A</v>
          </cell>
          <cell r="C681" t="str">
            <v>Non-AMT</v>
          </cell>
          <cell r="D681" t="str">
            <v>Fixed Rate</v>
          </cell>
          <cell r="H681">
            <v>2047</v>
          </cell>
          <cell r="I681">
            <v>2048</v>
          </cell>
          <cell r="K681">
            <v>3920000</v>
          </cell>
          <cell r="M681">
            <v>196000</v>
          </cell>
        </row>
        <row r="682">
          <cell r="B682" t="str">
            <v>Series 2017B</v>
          </cell>
          <cell r="C682" t="str">
            <v>AMT</v>
          </cell>
          <cell r="D682" t="str">
            <v>Fixed Rate</v>
          </cell>
          <cell r="H682">
            <v>2020</v>
          </cell>
          <cell r="I682">
            <v>2021</v>
          </cell>
          <cell r="K682">
            <v>100000</v>
          </cell>
          <cell r="M682">
            <v>4000</v>
          </cell>
        </row>
        <row r="683">
          <cell r="B683" t="str">
            <v>Series 2017B</v>
          </cell>
          <cell r="C683" t="str">
            <v>AMT</v>
          </cell>
          <cell r="D683" t="str">
            <v>Fixed Rate</v>
          </cell>
          <cell r="H683">
            <v>2021</v>
          </cell>
          <cell r="I683">
            <v>2022</v>
          </cell>
          <cell r="K683">
            <v>100000</v>
          </cell>
          <cell r="M683">
            <v>4000</v>
          </cell>
        </row>
        <row r="684">
          <cell r="B684" t="str">
            <v>Series 2017B</v>
          </cell>
          <cell r="C684" t="str">
            <v>AMT</v>
          </cell>
          <cell r="D684" t="str">
            <v>Fixed Rate</v>
          </cell>
          <cell r="H684">
            <v>2022</v>
          </cell>
          <cell r="I684">
            <v>2023</v>
          </cell>
          <cell r="K684">
            <v>100000</v>
          </cell>
          <cell r="M684">
            <v>4000</v>
          </cell>
        </row>
        <row r="685">
          <cell r="B685" t="str">
            <v>Series 2017B</v>
          </cell>
          <cell r="C685" t="str">
            <v>AMT</v>
          </cell>
          <cell r="D685" t="str">
            <v>Fixed Rate</v>
          </cell>
          <cell r="H685">
            <v>2023</v>
          </cell>
          <cell r="I685">
            <v>2024</v>
          </cell>
          <cell r="K685">
            <v>100000</v>
          </cell>
          <cell r="M685">
            <v>4000</v>
          </cell>
        </row>
        <row r="686">
          <cell r="B686" t="str">
            <v>Series 2017B</v>
          </cell>
          <cell r="C686" t="str">
            <v>AMT</v>
          </cell>
          <cell r="D686" t="str">
            <v>Fixed Rate</v>
          </cell>
          <cell r="H686">
            <v>2024</v>
          </cell>
          <cell r="I686">
            <v>2025</v>
          </cell>
          <cell r="K686">
            <v>100000</v>
          </cell>
          <cell r="M686">
            <v>4000</v>
          </cell>
        </row>
        <row r="687">
          <cell r="B687" t="str">
            <v>Series 2017B</v>
          </cell>
          <cell r="C687" t="str">
            <v>AMT</v>
          </cell>
          <cell r="D687" t="str">
            <v>Fixed Rate</v>
          </cell>
          <cell r="H687">
            <v>2025</v>
          </cell>
          <cell r="I687">
            <v>2026</v>
          </cell>
          <cell r="K687">
            <v>100000</v>
          </cell>
          <cell r="M687">
            <v>5000</v>
          </cell>
        </row>
        <row r="688">
          <cell r="B688" t="str">
            <v>Series 2017B</v>
          </cell>
          <cell r="C688" t="str">
            <v>AMT</v>
          </cell>
          <cell r="D688" t="str">
            <v>Fixed Rate</v>
          </cell>
          <cell r="H688">
            <v>2026</v>
          </cell>
          <cell r="I688">
            <v>2027</v>
          </cell>
          <cell r="K688">
            <v>100000</v>
          </cell>
          <cell r="M688">
            <v>5000</v>
          </cell>
        </row>
        <row r="689">
          <cell r="B689" t="str">
            <v>Series 2017B</v>
          </cell>
          <cell r="C689" t="str">
            <v>AMT</v>
          </cell>
          <cell r="D689" t="str">
            <v>Fixed Rate</v>
          </cell>
          <cell r="H689">
            <v>2027</v>
          </cell>
          <cell r="I689">
            <v>2028</v>
          </cell>
          <cell r="K689">
            <v>100000</v>
          </cell>
          <cell r="M689">
            <v>5000</v>
          </cell>
        </row>
        <row r="690">
          <cell r="B690" t="str">
            <v>Series 2017B</v>
          </cell>
          <cell r="C690" t="str">
            <v>AMT</v>
          </cell>
          <cell r="D690" t="str">
            <v>Fixed Rate</v>
          </cell>
          <cell r="H690">
            <v>2028</v>
          </cell>
          <cell r="I690">
            <v>2029</v>
          </cell>
          <cell r="K690">
            <v>100000</v>
          </cell>
          <cell r="M690">
            <v>5000</v>
          </cell>
        </row>
        <row r="691">
          <cell r="B691" t="str">
            <v>Series 2017B</v>
          </cell>
          <cell r="C691" t="str">
            <v>AMT</v>
          </cell>
          <cell r="D691" t="str">
            <v>Fixed Rate</v>
          </cell>
          <cell r="H691">
            <v>2029</v>
          </cell>
          <cell r="I691">
            <v>2030</v>
          </cell>
          <cell r="K691">
            <v>1305000</v>
          </cell>
          <cell r="M691">
            <v>65250</v>
          </cell>
        </row>
        <row r="692">
          <cell r="B692" t="str">
            <v>Series 2017B</v>
          </cell>
          <cell r="C692" t="str">
            <v>AMT</v>
          </cell>
          <cell r="D692" t="str">
            <v>Fixed Rate</v>
          </cell>
          <cell r="H692">
            <v>2030</v>
          </cell>
          <cell r="I692">
            <v>2031</v>
          </cell>
          <cell r="K692">
            <v>1370000</v>
          </cell>
          <cell r="M692">
            <v>68500</v>
          </cell>
        </row>
        <row r="693">
          <cell r="B693" t="str">
            <v>Series 2017B</v>
          </cell>
          <cell r="C693" t="str">
            <v>AMT</v>
          </cell>
          <cell r="D693" t="str">
            <v>Fixed Rate</v>
          </cell>
          <cell r="H693">
            <v>2031</v>
          </cell>
          <cell r="I693">
            <v>2032</v>
          </cell>
          <cell r="K693">
            <v>1440000</v>
          </cell>
          <cell r="M693">
            <v>72000</v>
          </cell>
        </row>
        <row r="694">
          <cell r="B694" t="str">
            <v>Series 2017B</v>
          </cell>
          <cell r="C694" t="str">
            <v>AMT</v>
          </cell>
          <cell r="D694" t="str">
            <v>Fixed Rate</v>
          </cell>
          <cell r="H694">
            <v>2032</v>
          </cell>
          <cell r="I694">
            <v>2033</v>
          </cell>
          <cell r="K694">
            <v>1510000</v>
          </cell>
          <cell r="M694">
            <v>75500</v>
          </cell>
        </row>
        <row r="695">
          <cell r="B695" t="str">
            <v>Series 2017B</v>
          </cell>
          <cell r="C695" t="str">
            <v>AMT</v>
          </cell>
          <cell r="D695" t="str">
            <v>Fixed Rate</v>
          </cell>
          <cell r="H695">
            <v>2033</v>
          </cell>
          <cell r="I695">
            <v>2034</v>
          </cell>
          <cell r="K695">
            <v>1585000</v>
          </cell>
          <cell r="M695">
            <v>79250</v>
          </cell>
        </row>
        <row r="696">
          <cell r="B696" t="str">
            <v>Series 2017B</v>
          </cell>
          <cell r="C696" t="str">
            <v>AMT</v>
          </cell>
          <cell r="D696" t="str">
            <v>Fixed Rate</v>
          </cell>
          <cell r="H696">
            <v>2034</v>
          </cell>
          <cell r="I696">
            <v>2035</v>
          </cell>
          <cell r="K696">
            <v>1665000</v>
          </cell>
          <cell r="M696">
            <v>83250</v>
          </cell>
        </row>
        <row r="697">
          <cell r="B697" t="str">
            <v>Series 2017B</v>
          </cell>
          <cell r="C697" t="str">
            <v>AMT</v>
          </cell>
          <cell r="D697" t="str">
            <v>Fixed Rate</v>
          </cell>
          <cell r="H697">
            <v>2035</v>
          </cell>
          <cell r="I697">
            <v>2036</v>
          </cell>
          <cell r="K697">
            <v>1750000</v>
          </cell>
          <cell r="M697">
            <v>87500</v>
          </cell>
        </row>
        <row r="698">
          <cell r="B698" t="str">
            <v>Series 2017B</v>
          </cell>
          <cell r="C698" t="str">
            <v>AMT</v>
          </cell>
          <cell r="D698" t="str">
            <v>Fixed Rate</v>
          </cell>
          <cell r="H698">
            <v>2036</v>
          </cell>
          <cell r="I698">
            <v>2037</v>
          </cell>
          <cell r="K698">
            <v>1835000</v>
          </cell>
          <cell r="M698">
            <v>91750</v>
          </cell>
        </row>
        <row r="699">
          <cell r="B699" t="str">
            <v>Series 2017B</v>
          </cell>
          <cell r="C699" t="str">
            <v>AMT</v>
          </cell>
          <cell r="D699" t="str">
            <v>Fixed Rate</v>
          </cell>
          <cell r="H699">
            <v>2037</v>
          </cell>
          <cell r="I699">
            <v>2038</v>
          </cell>
          <cell r="K699">
            <v>1930000</v>
          </cell>
          <cell r="M699">
            <v>96500</v>
          </cell>
        </row>
        <row r="700">
          <cell r="B700" t="str">
            <v>Series 2017B</v>
          </cell>
          <cell r="C700" t="str">
            <v>AMT</v>
          </cell>
          <cell r="D700" t="str">
            <v>Fixed Rate</v>
          </cell>
          <cell r="H700">
            <v>2038</v>
          </cell>
          <cell r="I700">
            <v>2039</v>
          </cell>
          <cell r="K700">
            <v>2025000</v>
          </cell>
          <cell r="M700">
            <v>101250</v>
          </cell>
        </row>
        <row r="701">
          <cell r="B701" t="str">
            <v>Series 2017B</v>
          </cell>
          <cell r="C701" t="str">
            <v>AMT</v>
          </cell>
          <cell r="D701" t="str">
            <v>Fixed Rate</v>
          </cell>
          <cell r="H701">
            <v>2039</v>
          </cell>
          <cell r="I701">
            <v>2040</v>
          </cell>
          <cell r="K701">
            <v>2125000</v>
          </cell>
          <cell r="M701">
            <v>106250</v>
          </cell>
        </row>
        <row r="702">
          <cell r="B702" t="str">
            <v>Series 2017B</v>
          </cell>
          <cell r="C702" t="str">
            <v>AMT</v>
          </cell>
          <cell r="D702" t="str">
            <v>Fixed Rate</v>
          </cell>
          <cell r="H702">
            <v>2040</v>
          </cell>
          <cell r="I702">
            <v>2041</v>
          </cell>
          <cell r="K702">
            <v>2235000</v>
          </cell>
          <cell r="M702">
            <v>111750</v>
          </cell>
        </row>
        <row r="703">
          <cell r="B703" t="str">
            <v>Series 2017B</v>
          </cell>
          <cell r="C703" t="str">
            <v>AMT</v>
          </cell>
          <cell r="D703" t="str">
            <v>Fixed Rate</v>
          </cell>
          <cell r="H703">
            <v>2041</v>
          </cell>
          <cell r="I703">
            <v>2042</v>
          </cell>
          <cell r="K703">
            <v>2345000</v>
          </cell>
          <cell r="M703">
            <v>117250</v>
          </cell>
        </row>
        <row r="704">
          <cell r="B704" t="str">
            <v>Series 2017B</v>
          </cell>
          <cell r="C704" t="str">
            <v>AMT</v>
          </cell>
          <cell r="D704" t="str">
            <v>Fixed Rate</v>
          </cell>
          <cell r="H704">
            <v>2042</v>
          </cell>
          <cell r="I704">
            <v>2043</v>
          </cell>
          <cell r="K704">
            <v>2460000</v>
          </cell>
          <cell r="M704">
            <v>123000</v>
          </cell>
        </row>
        <row r="705">
          <cell r="B705" t="str">
            <v>Series 2017B</v>
          </cell>
          <cell r="C705" t="str">
            <v>AMT</v>
          </cell>
          <cell r="D705" t="str">
            <v>Fixed Rate</v>
          </cell>
          <cell r="H705">
            <v>2043</v>
          </cell>
          <cell r="I705">
            <v>2044</v>
          </cell>
          <cell r="K705">
            <v>2585000</v>
          </cell>
          <cell r="M705">
            <v>129250</v>
          </cell>
        </row>
        <row r="706">
          <cell r="B706" t="str">
            <v>Series 2017B</v>
          </cell>
          <cell r="C706" t="str">
            <v>AMT</v>
          </cell>
          <cell r="D706" t="str">
            <v>Fixed Rate</v>
          </cell>
          <cell r="H706">
            <v>2044</v>
          </cell>
          <cell r="I706">
            <v>2045</v>
          </cell>
          <cell r="K706">
            <v>2715000</v>
          </cell>
          <cell r="M706">
            <v>135750</v>
          </cell>
        </row>
        <row r="707">
          <cell r="B707" t="str">
            <v>Series 2017B</v>
          </cell>
          <cell r="C707" t="str">
            <v>AMT</v>
          </cell>
          <cell r="D707" t="str">
            <v>Fixed Rate</v>
          </cell>
          <cell r="H707">
            <v>2045</v>
          </cell>
          <cell r="I707">
            <v>2046</v>
          </cell>
          <cell r="K707">
            <v>2850000</v>
          </cell>
          <cell r="M707">
            <v>142500</v>
          </cell>
        </row>
        <row r="708">
          <cell r="B708" t="str">
            <v>Series 2017B</v>
          </cell>
          <cell r="C708" t="str">
            <v>AMT</v>
          </cell>
          <cell r="D708" t="str">
            <v>Fixed Rate</v>
          </cell>
          <cell r="H708">
            <v>2046</v>
          </cell>
          <cell r="I708">
            <v>2047</v>
          </cell>
          <cell r="K708">
            <v>2995000</v>
          </cell>
          <cell r="M708">
            <v>149750</v>
          </cell>
        </row>
        <row r="709">
          <cell r="B709" t="str">
            <v>Series 2017B</v>
          </cell>
          <cell r="C709" t="str">
            <v>AMT</v>
          </cell>
          <cell r="D709" t="str">
            <v>Fixed Rate</v>
          </cell>
          <cell r="H709">
            <v>2047</v>
          </cell>
          <cell r="I709">
            <v>2048</v>
          </cell>
          <cell r="K709">
            <v>3145000</v>
          </cell>
          <cell r="M709">
            <v>157250</v>
          </cell>
        </row>
        <row r="710">
          <cell r="B710" t="str">
            <v>Series 2017C</v>
          </cell>
          <cell r="C710" t="str">
            <v>Non-AMT</v>
          </cell>
          <cell r="D710" t="str">
            <v>Fixed Rate</v>
          </cell>
          <cell r="H710">
            <v>2018</v>
          </cell>
          <cell r="I710">
            <v>2019</v>
          </cell>
          <cell r="K710">
            <v>5010000</v>
          </cell>
          <cell r="M710">
            <v>250500</v>
          </cell>
        </row>
        <row r="711">
          <cell r="B711" t="str">
            <v>Series 2017C</v>
          </cell>
          <cell r="C711" t="str">
            <v>Non-AMT</v>
          </cell>
          <cell r="D711" t="str">
            <v>Fixed Rate</v>
          </cell>
          <cell r="H711">
            <v>2019</v>
          </cell>
          <cell r="I711">
            <v>2020</v>
          </cell>
          <cell r="K711">
            <v>5785000</v>
          </cell>
          <cell r="M711">
            <v>289250</v>
          </cell>
        </row>
        <row r="712">
          <cell r="B712" t="str">
            <v>Series 2017C</v>
          </cell>
          <cell r="C712" t="str">
            <v>Non-AMT</v>
          </cell>
          <cell r="D712" t="str">
            <v>Fixed Rate</v>
          </cell>
          <cell r="H712">
            <v>2020</v>
          </cell>
          <cell r="I712">
            <v>2021</v>
          </cell>
          <cell r="K712">
            <v>6090000</v>
          </cell>
          <cell r="M712">
            <v>304500</v>
          </cell>
        </row>
        <row r="713">
          <cell r="B713" t="str">
            <v>Series 2017C</v>
          </cell>
          <cell r="C713" t="str">
            <v>Non-AMT</v>
          </cell>
          <cell r="D713" t="str">
            <v>Fixed Rate</v>
          </cell>
          <cell r="H713">
            <v>2021</v>
          </cell>
          <cell r="I713">
            <v>2022</v>
          </cell>
          <cell r="K713">
            <v>6400000</v>
          </cell>
          <cell r="M713">
            <v>320000</v>
          </cell>
        </row>
        <row r="714">
          <cell r="B714" t="str">
            <v>Series 2017C</v>
          </cell>
          <cell r="C714" t="str">
            <v>Non-AMT</v>
          </cell>
          <cell r="D714" t="str">
            <v>Fixed Rate</v>
          </cell>
          <cell r="H714">
            <v>2022</v>
          </cell>
          <cell r="I714">
            <v>2023</v>
          </cell>
          <cell r="K714">
            <v>6735000</v>
          </cell>
          <cell r="M714">
            <v>336750</v>
          </cell>
        </row>
        <row r="715">
          <cell r="B715" t="str">
            <v>Series 2017C</v>
          </cell>
          <cell r="C715" t="str">
            <v>Non-AMT</v>
          </cell>
          <cell r="D715" t="str">
            <v>Fixed Rate</v>
          </cell>
          <cell r="H715">
            <v>2023</v>
          </cell>
          <cell r="I715">
            <v>2024</v>
          </cell>
          <cell r="K715">
            <v>7075000</v>
          </cell>
          <cell r="M715">
            <v>353750</v>
          </cell>
        </row>
        <row r="716">
          <cell r="B716" t="str">
            <v>Series 2017C</v>
          </cell>
          <cell r="C716" t="str">
            <v>Non-AMT</v>
          </cell>
          <cell r="D716" t="str">
            <v>Fixed Rate</v>
          </cell>
          <cell r="H716">
            <v>2024</v>
          </cell>
          <cell r="I716">
            <v>2025</v>
          </cell>
          <cell r="K716">
            <v>7445000</v>
          </cell>
          <cell r="M716">
            <v>372250</v>
          </cell>
        </row>
        <row r="717">
          <cell r="B717" t="str">
            <v>Series 2017C</v>
          </cell>
          <cell r="C717" t="str">
            <v>Non-AMT</v>
          </cell>
          <cell r="D717" t="str">
            <v>Fixed Rate</v>
          </cell>
          <cell r="H717">
            <v>2025</v>
          </cell>
          <cell r="I717">
            <v>2026</v>
          </cell>
          <cell r="K717">
            <v>7825000</v>
          </cell>
          <cell r="M717">
            <v>391250</v>
          </cell>
        </row>
        <row r="718">
          <cell r="B718" t="str">
            <v>Series 2017C</v>
          </cell>
          <cell r="C718" t="str">
            <v>Non-AMT</v>
          </cell>
          <cell r="D718" t="str">
            <v>Fixed Rate</v>
          </cell>
          <cell r="H718">
            <v>2026</v>
          </cell>
          <cell r="I718">
            <v>2027</v>
          </cell>
          <cell r="K718">
            <v>8235000</v>
          </cell>
          <cell r="M718">
            <v>411750</v>
          </cell>
        </row>
        <row r="719">
          <cell r="B719" t="str">
            <v>Series 2017C</v>
          </cell>
          <cell r="C719" t="str">
            <v>Non-AMT</v>
          </cell>
          <cell r="D719" t="str">
            <v>Fixed Rate</v>
          </cell>
          <cell r="H719">
            <v>2027</v>
          </cell>
          <cell r="I719">
            <v>2028</v>
          </cell>
          <cell r="K719">
            <v>8655000</v>
          </cell>
          <cell r="M719">
            <v>432750</v>
          </cell>
        </row>
        <row r="720">
          <cell r="B720" t="str">
            <v>Series 2017C</v>
          </cell>
          <cell r="C720" t="str">
            <v>Non-AMT</v>
          </cell>
          <cell r="D720" t="str">
            <v>Fixed Rate</v>
          </cell>
          <cell r="H720">
            <v>2028</v>
          </cell>
          <cell r="I720">
            <v>2029</v>
          </cell>
          <cell r="K720">
            <v>9105000</v>
          </cell>
          <cell r="M720">
            <v>455250</v>
          </cell>
        </row>
        <row r="721">
          <cell r="B721" t="str">
            <v>Series 2017AJ</v>
          </cell>
          <cell r="C721" t="str">
            <v>Non-AMT</v>
          </cell>
          <cell r="D721" t="str">
            <v>Fixed Rate</v>
          </cell>
          <cell r="H721">
            <v>2018</v>
          </cell>
          <cell r="I721">
            <v>2019</v>
          </cell>
          <cell r="K721">
            <v>1545000</v>
          </cell>
          <cell r="M721">
            <v>77250</v>
          </cell>
        </row>
        <row r="722">
          <cell r="B722" t="str">
            <v>Series 2017AJ</v>
          </cell>
          <cell r="C722" t="str">
            <v>Non-AMT</v>
          </cell>
          <cell r="D722" t="str">
            <v>Fixed Rate</v>
          </cell>
          <cell r="H722">
            <v>2019</v>
          </cell>
          <cell r="I722">
            <v>2020</v>
          </cell>
          <cell r="K722">
            <v>2030000</v>
          </cell>
          <cell r="M722">
            <v>101500</v>
          </cell>
        </row>
        <row r="723">
          <cell r="B723" t="str">
            <v>Series 2017AJ</v>
          </cell>
          <cell r="C723" t="str">
            <v>Non-AMT</v>
          </cell>
          <cell r="D723" t="str">
            <v>Fixed Rate</v>
          </cell>
          <cell r="H723">
            <v>2020</v>
          </cell>
          <cell r="I723">
            <v>2021</v>
          </cell>
          <cell r="K723">
            <v>2130000</v>
          </cell>
          <cell r="M723">
            <v>106500</v>
          </cell>
        </row>
        <row r="724">
          <cell r="B724" t="str">
            <v>Series 2017AJ</v>
          </cell>
          <cell r="C724" t="str">
            <v>Non-AMT</v>
          </cell>
          <cell r="D724" t="str">
            <v>Fixed Rate</v>
          </cell>
          <cell r="H724">
            <v>2021</v>
          </cell>
          <cell r="I724">
            <v>2022</v>
          </cell>
          <cell r="K724">
            <v>2240000</v>
          </cell>
          <cell r="M724">
            <v>112000</v>
          </cell>
        </row>
        <row r="725">
          <cell r="B725" t="str">
            <v>Series 2017AJ</v>
          </cell>
          <cell r="C725" t="str">
            <v>Non-AMT</v>
          </cell>
          <cell r="D725" t="str">
            <v>Fixed Rate</v>
          </cell>
          <cell r="H725">
            <v>2022</v>
          </cell>
          <cell r="I725">
            <v>2023</v>
          </cell>
          <cell r="K725">
            <v>2350000</v>
          </cell>
          <cell r="M725">
            <v>117500</v>
          </cell>
        </row>
        <row r="726">
          <cell r="B726" t="str">
            <v>Series 2017AJ</v>
          </cell>
          <cell r="C726" t="str">
            <v>Non-AMT</v>
          </cell>
          <cell r="D726" t="str">
            <v>Fixed Rate</v>
          </cell>
          <cell r="H726">
            <v>2023</v>
          </cell>
          <cell r="I726">
            <v>2024</v>
          </cell>
          <cell r="K726">
            <v>2470000</v>
          </cell>
          <cell r="M726">
            <v>123500</v>
          </cell>
        </row>
        <row r="727">
          <cell r="B727" t="str">
            <v>Series 2017AJ</v>
          </cell>
          <cell r="C727" t="str">
            <v>Non-AMT</v>
          </cell>
          <cell r="D727" t="str">
            <v>Fixed Rate</v>
          </cell>
          <cell r="H727">
            <v>2024</v>
          </cell>
          <cell r="I727">
            <v>2025</v>
          </cell>
          <cell r="K727">
            <v>2590000</v>
          </cell>
          <cell r="M727">
            <v>129500</v>
          </cell>
        </row>
        <row r="728">
          <cell r="B728" t="str">
            <v>Series 2017AJ</v>
          </cell>
          <cell r="C728" t="str">
            <v>Non-AMT</v>
          </cell>
          <cell r="D728" t="str">
            <v>Fixed Rate</v>
          </cell>
          <cell r="H728">
            <v>2025</v>
          </cell>
          <cell r="I728">
            <v>2026</v>
          </cell>
          <cell r="K728">
            <v>2700000</v>
          </cell>
          <cell r="M728">
            <v>135000</v>
          </cell>
        </row>
        <row r="729">
          <cell r="B729" t="str">
            <v>Series 2017AJ</v>
          </cell>
          <cell r="C729" t="str">
            <v>Non-AMT</v>
          </cell>
          <cell r="D729" t="str">
            <v>Fixed Rate</v>
          </cell>
          <cell r="H729">
            <v>2026</v>
          </cell>
          <cell r="I729">
            <v>2027</v>
          </cell>
          <cell r="K729">
            <v>2835000</v>
          </cell>
          <cell r="M729">
            <v>141750</v>
          </cell>
        </row>
        <row r="730">
          <cell r="B730" t="str">
            <v>Series 2017AJ</v>
          </cell>
          <cell r="C730" t="str">
            <v>Non-AMT</v>
          </cell>
          <cell r="D730" t="str">
            <v>Fixed Rate</v>
          </cell>
          <cell r="H730">
            <v>2027</v>
          </cell>
          <cell r="I730">
            <v>2028</v>
          </cell>
          <cell r="K730">
            <v>2980000</v>
          </cell>
          <cell r="M730">
            <v>149000</v>
          </cell>
        </row>
        <row r="731">
          <cell r="B731" t="str">
            <v>Series 2017AJ</v>
          </cell>
          <cell r="C731" t="str">
            <v>Non-AMT</v>
          </cell>
          <cell r="D731" t="str">
            <v>Fixed Rate</v>
          </cell>
          <cell r="H731">
            <v>2028</v>
          </cell>
          <cell r="I731">
            <v>2029</v>
          </cell>
          <cell r="K731">
            <v>3150000</v>
          </cell>
          <cell r="M731">
            <v>157500</v>
          </cell>
        </row>
        <row r="732">
          <cell r="B732" t="str">
            <v>Series 2017AJ</v>
          </cell>
          <cell r="C732" t="str">
            <v>Non-AMT</v>
          </cell>
          <cell r="D732" t="str">
            <v>Fixed Rate</v>
          </cell>
          <cell r="H732">
            <v>2029</v>
          </cell>
          <cell r="I732">
            <v>2030</v>
          </cell>
          <cell r="K732">
            <v>3310000</v>
          </cell>
          <cell r="M732">
            <v>165500</v>
          </cell>
        </row>
        <row r="733">
          <cell r="B733" t="str">
            <v>Series 2017AJ</v>
          </cell>
          <cell r="C733" t="str">
            <v>Non-AMT</v>
          </cell>
          <cell r="D733" t="str">
            <v>Fixed Rate</v>
          </cell>
          <cell r="H733">
            <v>2030</v>
          </cell>
          <cell r="I733">
            <v>2031</v>
          </cell>
          <cell r="K733">
            <v>3475000</v>
          </cell>
          <cell r="M733">
            <v>173750</v>
          </cell>
        </row>
        <row r="734">
          <cell r="B734" t="str">
            <v>Series 2017AJ</v>
          </cell>
          <cell r="C734" t="str">
            <v>Non-AMT</v>
          </cell>
          <cell r="D734" t="str">
            <v>Fixed Rate</v>
          </cell>
          <cell r="H734">
            <v>2031</v>
          </cell>
          <cell r="I734">
            <v>2032</v>
          </cell>
          <cell r="K734">
            <v>3645000</v>
          </cell>
          <cell r="M734">
            <v>182250</v>
          </cell>
        </row>
        <row r="735">
          <cell r="B735" t="str">
            <v>Series 2017AJ</v>
          </cell>
          <cell r="C735" t="str">
            <v>Non-AMT</v>
          </cell>
          <cell r="D735" t="str">
            <v>Fixed Rate</v>
          </cell>
          <cell r="H735">
            <v>2032</v>
          </cell>
          <cell r="I735">
            <v>2033</v>
          </cell>
          <cell r="K735">
            <v>3830000</v>
          </cell>
          <cell r="M735">
            <v>191500</v>
          </cell>
        </row>
        <row r="736">
          <cell r="B736" t="str">
            <v>Series 2017AJ</v>
          </cell>
          <cell r="C736" t="str">
            <v>Non-AMT</v>
          </cell>
          <cell r="D736" t="str">
            <v>Fixed Rate</v>
          </cell>
          <cell r="H736">
            <v>2033</v>
          </cell>
          <cell r="I736">
            <v>2034</v>
          </cell>
          <cell r="K736">
            <v>4020000</v>
          </cell>
          <cell r="M736">
            <v>160800</v>
          </cell>
        </row>
        <row r="737">
          <cell r="B737" t="str">
            <v>Series 2017AJ</v>
          </cell>
          <cell r="C737" t="str">
            <v>Non-AMT</v>
          </cell>
          <cell r="D737" t="str">
            <v>Fixed Rate</v>
          </cell>
          <cell r="H737">
            <v>2034</v>
          </cell>
          <cell r="I737">
            <v>2035</v>
          </cell>
          <cell r="K737">
            <v>4180000</v>
          </cell>
          <cell r="M737">
            <v>167200</v>
          </cell>
        </row>
        <row r="738">
          <cell r="B738" t="str">
            <v>Series 2017AJ</v>
          </cell>
          <cell r="C738" t="str">
            <v>Non-AMT</v>
          </cell>
          <cell r="D738" t="str">
            <v>Fixed Rate</v>
          </cell>
          <cell r="H738">
            <v>2035</v>
          </cell>
          <cell r="I738">
            <v>2036</v>
          </cell>
          <cell r="K738">
            <v>4350000</v>
          </cell>
          <cell r="M738">
            <v>174000</v>
          </cell>
        </row>
        <row r="739">
          <cell r="B739" t="str">
            <v>Series 2017AJ</v>
          </cell>
          <cell r="C739" t="str">
            <v>Non-AMT</v>
          </cell>
          <cell r="D739" t="str">
            <v>Fixed Rate</v>
          </cell>
          <cell r="H739">
            <v>2036</v>
          </cell>
          <cell r="I739">
            <v>2037</v>
          </cell>
          <cell r="K739">
            <v>4520000</v>
          </cell>
          <cell r="M739">
            <v>180800</v>
          </cell>
        </row>
        <row r="740">
          <cell r="B740" t="str">
            <v>Series 2017AJ</v>
          </cell>
          <cell r="C740" t="str">
            <v>Non-AMT</v>
          </cell>
          <cell r="D740" t="str">
            <v>Fixed Rate</v>
          </cell>
          <cell r="H740">
            <v>2037</v>
          </cell>
          <cell r="I740">
            <v>2038</v>
          </cell>
          <cell r="K740">
            <v>4705000</v>
          </cell>
          <cell r="M740">
            <v>235250</v>
          </cell>
        </row>
        <row r="741">
          <cell r="B741" t="str">
            <v>Series 2017BJ</v>
          </cell>
          <cell r="C741" t="str">
            <v>AMT</v>
          </cell>
          <cell r="D741" t="str">
            <v>Fixed Rate</v>
          </cell>
          <cell r="H741">
            <v>2018</v>
          </cell>
          <cell r="I741">
            <v>2019</v>
          </cell>
          <cell r="K741">
            <v>1850000</v>
          </cell>
          <cell r="M741">
            <v>92500</v>
          </cell>
        </row>
        <row r="742">
          <cell r="B742" t="str">
            <v>Series 2017BJ</v>
          </cell>
          <cell r="C742" t="str">
            <v>AMT</v>
          </cell>
          <cell r="D742" t="str">
            <v>Fixed Rate</v>
          </cell>
          <cell r="H742">
            <v>2019</v>
          </cell>
          <cell r="I742">
            <v>2020</v>
          </cell>
          <cell r="K742">
            <v>2260000</v>
          </cell>
          <cell r="M742">
            <v>113000</v>
          </cell>
        </row>
        <row r="743">
          <cell r="B743" t="str">
            <v>Series 2017BJ</v>
          </cell>
          <cell r="C743" t="str">
            <v>AMT</v>
          </cell>
          <cell r="D743" t="str">
            <v>Fixed Rate</v>
          </cell>
          <cell r="H743">
            <v>2020</v>
          </cell>
          <cell r="I743">
            <v>2021</v>
          </cell>
          <cell r="K743">
            <v>2370000</v>
          </cell>
          <cell r="M743">
            <v>118500</v>
          </cell>
        </row>
        <row r="744">
          <cell r="B744" t="str">
            <v>Series 2017BJ</v>
          </cell>
          <cell r="C744" t="str">
            <v>AMT</v>
          </cell>
          <cell r="D744" t="str">
            <v>Fixed Rate</v>
          </cell>
          <cell r="H744">
            <v>2021</v>
          </cell>
          <cell r="I744">
            <v>2022</v>
          </cell>
          <cell r="K744">
            <v>2485000</v>
          </cell>
          <cell r="M744">
            <v>124250</v>
          </cell>
        </row>
        <row r="745">
          <cell r="B745" t="str">
            <v>Series 2017BJ</v>
          </cell>
          <cell r="C745" t="str">
            <v>AMT</v>
          </cell>
          <cell r="D745" t="str">
            <v>Fixed Rate</v>
          </cell>
          <cell r="H745">
            <v>2022</v>
          </cell>
          <cell r="I745">
            <v>2023</v>
          </cell>
          <cell r="K745">
            <v>2615000</v>
          </cell>
          <cell r="M745">
            <v>130750</v>
          </cell>
        </row>
        <row r="746">
          <cell r="B746" t="str">
            <v>Series 2017BJ</v>
          </cell>
          <cell r="C746" t="str">
            <v>AMT</v>
          </cell>
          <cell r="D746" t="str">
            <v>Fixed Rate</v>
          </cell>
          <cell r="H746">
            <v>2023</v>
          </cell>
          <cell r="I746">
            <v>2024</v>
          </cell>
          <cell r="K746">
            <v>2745000</v>
          </cell>
          <cell r="M746">
            <v>137250</v>
          </cell>
        </row>
        <row r="747">
          <cell r="B747" t="str">
            <v>Series 2017BJ</v>
          </cell>
          <cell r="C747" t="str">
            <v>AMT</v>
          </cell>
          <cell r="D747" t="str">
            <v>Fixed Rate</v>
          </cell>
          <cell r="H747">
            <v>2024</v>
          </cell>
          <cell r="I747">
            <v>2025</v>
          </cell>
          <cell r="K747">
            <v>2885000</v>
          </cell>
          <cell r="M747">
            <v>144250</v>
          </cell>
        </row>
        <row r="748">
          <cell r="B748" t="str">
            <v>Series 2017BJ</v>
          </cell>
          <cell r="C748" t="str">
            <v>AMT</v>
          </cell>
          <cell r="D748" t="str">
            <v>Fixed Rate</v>
          </cell>
          <cell r="H748">
            <v>2025</v>
          </cell>
          <cell r="I748">
            <v>2026</v>
          </cell>
          <cell r="K748">
            <v>3005000</v>
          </cell>
          <cell r="M748">
            <v>150250</v>
          </cell>
        </row>
        <row r="749">
          <cell r="B749" t="str">
            <v>Series 2017BJ</v>
          </cell>
          <cell r="C749" t="str">
            <v>AMT</v>
          </cell>
          <cell r="D749" t="str">
            <v>Fixed Rate</v>
          </cell>
          <cell r="H749">
            <v>2026</v>
          </cell>
          <cell r="I749">
            <v>2027</v>
          </cell>
          <cell r="K749">
            <v>3155000</v>
          </cell>
          <cell r="M749">
            <v>157750</v>
          </cell>
        </row>
        <row r="750">
          <cell r="B750" t="str">
            <v>Series 2017BJ</v>
          </cell>
          <cell r="C750" t="str">
            <v>AMT</v>
          </cell>
          <cell r="D750" t="str">
            <v>Fixed Rate</v>
          </cell>
          <cell r="H750">
            <v>2027</v>
          </cell>
          <cell r="I750">
            <v>2028</v>
          </cell>
          <cell r="K750">
            <v>3310000</v>
          </cell>
          <cell r="M750">
            <v>165500</v>
          </cell>
        </row>
        <row r="751">
          <cell r="B751" t="str">
            <v>Series 2017BJ</v>
          </cell>
          <cell r="C751" t="str">
            <v>AMT</v>
          </cell>
          <cell r="D751" t="str">
            <v>Fixed Rate</v>
          </cell>
          <cell r="H751">
            <v>2028</v>
          </cell>
          <cell r="I751">
            <v>2029</v>
          </cell>
          <cell r="K751">
            <v>3505000</v>
          </cell>
          <cell r="M751">
            <v>175250</v>
          </cell>
        </row>
        <row r="752">
          <cell r="B752" t="str">
            <v>Series 2017BJ</v>
          </cell>
          <cell r="C752" t="str">
            <v>AMT</v>
          </cell>
          <cell r="D752" t="str">
            <v>Fixed Rate</v>
          </cell>
          <cell r="H752">
            <v>2029</v>
          </cell>
          <cell r="I752">
            <v>2030</v>
          </cell>
          <cell r="K752">
            <v>3680000</v>
          </cell>
          <cell r="M752">
            <v>184000</v>
          </cell>
        </row>
        <row r="753">
          <cell r="B753" t="str">
            <v>Series 2017BJ</v>
          </cell>
          <cell r="C753" t="str">
            <v>AMT</v>
          </cell>
          <cell r="D753" t="str">
            <v>Fixed Rate</v>
          </cell>
          <cell r="H753">
            <v>2030</v>
          </cell>
          <cell r="I753">
            <v>2031</v>
          </cell>
          <cell r="K753">
            <v>3860000</v>
          </cell>
          <cell r="M753">
            <v>193000</v>
          </cell>
        </row>
        <row r="754">
          <cell r="B754" t="str">
            <v>Series 2017BJ</v>
          </cell>
          <cell r="C754" t="str">
            <v>AMT</v>
          </cell>
          <cell r="D754" t="str">
            <v>Fixed Rate</v>
          </cell>
          <cell r="H754">
            <v>2031</v>
          </cell>
          <cell r="I754">
            <v>2032</v>
          </cell>
          <cell r="K754">
            <v>4055000</v>
          </cell>
          <cell r="M754">
            <v>202750</v>
          </cell>
        </row>
        <row r="755">
          <cell r="B755" t="str">
            <v>Series 2017BJ</v>
          </cell>
          <cell r="C755" t="str">
            <v>AMT</v>
          </cell>
          <cell r="D755" t="str">
            <v>Fixed Rate</v>
          </cell>
          <cell r="H755">
            <v>2032</v>
          </cell>
          <cell r="I755">
            <v>2033</v>
          </cell>
          <cell r="K755">
            <v>4260000</v>
          </cell>
          <cell r="M755">
            <v>213000</v>
          </cell>
        </row>
        <row r="756">
          <cell r="B756" t="str">
            <v>Series 2017CJ</v>
          </cell>
          <cell r="C756" t="str">
            <v>AMT</v>
          </cell>
          <cell r="D756" t="str">
            <v>Fixed Rate</v>
          </cell>
          <cell r="H756">
            <v>2033</v>
          </cell>
          <cell r="I756">
            <v>2034</v>
          </cell>
          <cell r="K756">
            <v>4455000</v>
          </cell>
          <cell r="M756">
            <v>222750</v>
          </cell>
        </row>
        <row r="757">
          <cell r="B757" t="str">
            <v>Series 2017CJ</v>
          </cell>
          <cell r="C757" t="str">
            <v>AMT</v>
          </cell>
          <cell r="D757" t="str">
            <v>Fixed Rate</v>
          </cell>
          <cell r="H757">
            <v>2034</v>
          </cell>
          <cell r="I757">
            <v>2035</v>
          </cell>
          <cell r="K757">
            <v>4680000</v>
          </cell>
          <cell r="M757">
            <v>234000</v>
          </cell>
        </row>
        <row r="758">
          <cell r="B758" t="str">
            <v>Series 2017CJ</v>
          </cell>
          <cell r="C758" t="str">
            <v>AMT</v>
          </cell>
          <cell r="D758" t="str">
            <v>Fixed Rate</v>
          </cell>
          <cell r="H758">
            <v>2035</v>
          </cell>
          <cell r="I758">
            <v>2036</v>
          </cell>
          <cell r="K758">
            <v>4910000</v>
          </cell>
          <cell r="M758">
            <v>245500</v>
          </cell>
        </row>
        <row r="759">
          <cell r="B759" t="str">
            <v>Series 2017CJ</v>
          </cell>
          <cell r="C759" t="str">
            <v>AMT</v>
          </cell>
          <cell r="D759" t="str">
            <v>Fixed Rate</v>
          </cell>
          <cell r="H759">
            <v>2036</v>
          </cell>
          <cell r="I759">
            <v>2037</v>
          </cell>
          <cell r="K759">
            <v>5155000</v>
          </cell>
          <cell r="M759">
            <v>257750</v>
          </cell>
        </row>
        <row r="760">
          <cell r="B760" t="str">
            <v>Series 2017CJ</v>
          </cell>
          <cell r="C760" t="str">
            <v>AMT</v>
          </cell>
          <cell r="D760" t="str">
            <v>Fixed Rate</v>
          </cell>
          <cell r="H760">
            <v>2037</v>
          </cell>
          <cell r="I760">
            <v>2038</v>
          </cell>
          <cell r="K760">
            <v>5415000</v>
          </cell>
          <cell r="M760">
            <v>270750</v>
          </cell>
        </row>
        <row r="761">
          <cell r="B761" t="str">
            <v>Series 2017D</v>
          </cell>
          <cell r="C761" t="str">
            <v>Direct</v>
          </cell>
          <cell r="D761" t="str">
            <v>Variable</v>
          </cell>
          <cell r="H761">
            <v>2018</v>
          </cell>
          <cell r="I761">
            <v>2019</v>
          </cell>
          <cell r="K761">
            <v>320000</v>
          </cell>
          <cell r="M761">
            <v>4800</v>
          </cell>
        </row>
        <row r="762">
          <cell r="B762" t="str">
            <v>Series 2017D</v>
          </cell>
          <cell r="C762" t="str">
            <v>Direct</v>
          </cell>
          <cell r="D762" t="str">
            <v>Variable</v>
          </cell>
          <cell r="H762">
            <v>2019</v>
          </cell>
          <cell r="I762">
            <v>2020</v>
          </cell>
          <cell r="K762">
            <v>350000</v>
          </cell>
          <cell r="M762">
            <v>5250</v>
          </cell>
        </row>
        <row r="763">
          <cell r="B763" t="str">
            <v>Series 2017D</v>
          </cell>
          <cell r="C763" t="str">
            <v>Direct</v>
          </cell>
          <cell r="D763" t="str">
            <v>Variable</v>
          </cell>
          <cell r="H763">
            <v>2020</v>
          </cell>
          <cell r="I763">
            <v>2021</v>
          </cell>
          <cell r="K763">
            <v>460000</v>
          </cell>
          <cell r="M763">
            <v>6900</v>
          </cell>
        </row>
        <row r="764">
          <cell r="B764" t="str">
            <v>Series 2017D</v>
          </cell>
          <cell r="C764" t="str">
            <v>Direct</v>
          </cell>
          <cell r="D764" t="str">
            <v>Variable</v>
          </cell>
          <cell r="H764">
            <v>2021</v>
          </cell>
          <cell r="I764">
            <v>2022</v>
          </cell>
          <cell r="K764">
            <v>365000</v>
          </cell>
          <cell r="M764">
            <v>5475</v>
          </cell>
        </row>
        <row r="765">
          <cell r="B765" t="str">
            <v>Series 2017D</v>
          </cell>
          <cell r="C765" t="str">
            <v>Direct</v>
          </cell>
          <cell r="D765" t="str">
            <v>Variable</v>
          </cell>
          <cell r="H765">
            <v>2022</v>
          </cell>
          <cell r="I765">
            <v>2023</v>
          </cell>
          <cell r="K765">
            <v>365000</v>
          </cell>
          <cell r="M765">
            <v>5475</v>
          </cell>
        </row>
        <row r="766">
          <cell r="B766" t="str">
            <v>Series 2017D</v>
          </cell>
          <cell r="C766" t="str">
            <v>Direct</v>
          </cell>
          <cell r="D766" t="str">
            <v>Variable</v>
          </cell>
          <cell r="H766">
            <v>2023</v>
          </cell>
          <cell r="I766">
            <v>2024</v>
          </cell>
          <cell r="K766">
            <v>21685000</v>
          </cell>
          <cell r="M766">
            <v>325275</v>
          </cell>
        </row>
        <row r="767">
          <cell r="B767" t="str">
            <v>Series 2017D</v>
          </cell>
          <cell r="C767" t="str">
            <v>Direct</v>
          </cell>
          <cell r="D767" t="str">
            <v>Variable</v>
          </cell>
          <cell r="H767">
            <v>2024</v>
          </cell>
          <cell r="I767">
            <v>2025</v>
          </cell>
          <cell r="K767">
            <v>22550000</v>
          </cell>
          <cell r="M767">
            <v>338250</v>
          </cell>
        </row>
        <row r="768">
          <cell r="B768" t="str">
            <v>Series 2017D</v>
          </cell>
          <cell r="C768" t="str">
            <v>Direct</v>
          </cell>
          <cell r="D768" t="str">
            <v>Variable</v>
          </cell>
          <cell r="H768">
            <v>2025</v>
          </cell>
          <cell r="I768">
            <v>2026</v>
          </cell>
          <cell r="K768">
            <v>22350000</v>
          </cell>
          <cell r="M768">
            <v>335250</v>
          </cell>
        </row>
        <row r="769">
          <cell r="B769" t="str">
            <v>Series 2017D</v>
          </cell>
          <cell r="C769" t="str">
            <v>Direct</v>
          </cell>
          <cell r="D769" t="str">
            <v>Variable</v>
          </cell>
          <cell r="H769">
            <v>2026</v>
          </cell>
          <cell r="I769">
            <v>2027</v>
          </cell>
          <cell r="K769">
            <v>22970000</v>
          </cell>
          <cell r="M769">
            <v>344550</v>
          </cell>
        </row>
        <row r="770">
          <cell r="B770" t="str">
            <v>Series 2017D</v>
          </cell>
          <cell r="C770" t="str">
            <v>Direct</v>
          </cell>
          <cell r="D770" t="str">
            <v>Variable</v>
          </cell>
          <cell r="H770">
            <v>2027</v>
          </cell>
          <cell r="I770">
            <v>2028</v>
          </cell>
          <cell r="K770">
            <v>23710000</v>
          </cell>
          <cell r="M770">
            <v>355650</v>
          </cell>
        </row>
        <row r="771">
          <cell r="B771" t="str">
            <v>Series 2017D</v>
          </cell>
          <cell r="C771" t="str">
            <v>Direct</v>
          </cell>
          <cell r="D771" t="str">
            <v>Variable</v>
          </cell>
          <cell r="H771">
            <v>2028</v>
          </cell>
          <cell r="I771">
            <v>2029</v>
          </cell>
          <cell r="K771">
            <v>23640000</v>
          </cell>
          <cell r="M771">
            <v>354600</v>
          </cell>
        </row>
        <row r="772">
          <cell r="B772" t="str">
            <v>Series 2017D</v>
          </cell>
          <cell r="C772" t="str">
            <v>Direct</v>
          </cell>
          <cell r="D772" t="str">
            <v>Variable</v>
          </cell>
          <cell r="H772">
            <v>2029</v>
          </cell>
          <cell r="I772">
            <v>2030</v>
          </cell>
          <cell r="K772">
            <v>11160000</v>
          </cell>
          <cell r="M772">
            <v>167400</v>
          </cell>
        </row>
        <row r="773">
          <cell r="B773" t="str">
            <v>Series 2017D</v>
          </cell>
          <cell r="C773" t="str">
            <v>Direct</v>
          </cell>
          <cell r="D773" t="str">
            <v>Variable</v>
          </cell>
          <cell r="H773">
            <v>2030</v>
          </cell>
          <cell r="I773">
            <v>2031</v>
          </cell>
          <cell r="K773">
            <v>11625000</v>
          </cell>
          <cell r="M773">
            <v>174375</v>
          </cell>
        </row>
        <row r="774">
          <cell r="B774" t="str">
            <v>Series 2017D</v>
          </cell>
          <cell r="C774" t="str">
            <v>Direct</v>
          </cell>
          <cell r="D774" t="str">
            <v>Variable</v>
          </cell>
          <cell r="H774">
            <v>2031</v>
          </cell>
          <cell r="I774">
            <v>2032</v>
          </cell>
          <cell r="K774">
            <v>12065000</v>
          </cell>
          <cell r="M774">
            <v>180975</v>
          </cell>
        </row>
        <row r="775">
          <cell r="B775" t="str">
            <v>Series 2017D</v>
          </cell>
          <cell r="C775" t="str">
            <v>Direct</v>
          </cell>
          <cell r="D775" t="str">
            <v>Variable</v>
          </cell>
          <cell r="H775">
            <v>2032</v>
          </cell>
          <cell r="I775">
            <v>2033</v>
          </cell>
          <cell r="K775">
            <v>12450000</v>
          </cell>
          <cell r="M775">
            <v>186750</v>
          </cell>
        </row>
        <row r="776">
          <cell r="B776" t="str">
            <v>Series 2017D</v>
          </cell>
          <cell r="C776" t="str">
            <v>Direct</v>
          </cell>
          <cell r="D776" t="str">
            <v>Variable</v>
          </cell>
          <cell r="H776">
            <v>2033</v>
          </cell>
          <cell r="I776">
            <v>2034</v>
          </cell>
          <cell r="K776">
            <v>12890000</v>
          </cell>
          <cell r="M776">
            <v>193350</v>
          </cell>
        </row>
        <row r="777">
          <cell r="B777" t="str">
            <v>Series 2017E</v>
          </cell>
          <cell r="C777" t="str">
            <v>Direct</v>
          </cell>
          <cell r="D777" t="str">
            <v>Fixed Rate</v>
          </cell>
          <cell r="H777">
            <v>2018</v>
          </cell>
          <cell r="I777">
            <v>2019</v>
          </cell>
          <cell r="K777">
            <v>180000</v>
          </cell>
          <cell r="M777">
            <v>7200</v>
          </cell>
        </row>
        <row r="778">
          <cell r="B778" t="str">
            <v>Series 2017E</v>
          </cell>
          <cell r="C778" t="str">
            <v>Direct</v>
          </cell>
          <cell r="D778" t="str">
            <v>Fixed Rate</v>
          </cell>
          <cell r="H778">
            <v>2019</v>
          </cell>
          <cell r="I778">
            <v>2020</v>
          </cell>
          <cell r="K778">
            <v>200000</v>
          </cell>
          <cell r="M778">
            <v>8000</v>
          </cell>
        </row>
        <row r="779">
          <cell r="B779" t="str">
            <v>Series 2017E</v>
          </cell>
          <cell r="C779" t="str">
            <v>Direct</v>
          </cell>
          <cell r="D779" t="str">
            <v>Fixed Rate</v>
          </cell>
          <cell r="H779">
            <v>2020</v>
          </cell>
          <cell r="I779">
            <v>2021</v>
          </cell>
          <cell r="K779">
            <v>200000</v>
          </cell>
          <cell r="M779">
            <v>8000</v>
          </cell>
        </row>
        <row r="780">
          <cell r="B780" t="str">
            <v>Series 2017E</v>
          </cell>
          <cell r="C780" t="str">
            <v>Direct</v>
          </cell>
          <cell r="D780" t="str">
            <v>Fixed Rate</v>
          </cell>
          <cell r="H780">
            <v>2021</v>
          </cell>
          <cell r="I780">
            <v>2022</v>
          </cell>
          <cell r="K780">
            <v>210000</v>
          </cell>
          <cell r="M780">
            <v>8400</v>
          </cell>
        </row>
        <row r="781">
          <cell r="B781" t="str">
            <v>Series 2017E</v>
          </cell>
          <cell r="C781" t="str">
            <v>Direct</v>
          </cell>
          <cell r="D781" t="str">
            <v>Fixed Rate</v>
          </cell>
          <cell r="H781">
            <v>2022</v>
          </cell>
          <cell r="I781">
            <v>2023</v>
          </cell>
          <cell r="K781">
            <v>215000</v>
          </cell>
          <cell r="M781">
            <v>8600</v>
          </cell>
        </row>
        <row r="782">
          <cell r="B782" t="str">
            <v>Series 2017E</v>
          </cell>
          <cell r="C782" t="str">
            <v>Direct</v>
          </cell>
          <cell r="D782" t="str">
            <v>Fixed Rate</v>
          </cell>
          <cell r="H782">
            <v>2023</v>
          </cell>
          <cell r="I782">
            <v>2024</v>
          </cell>
          <cell r="K782">
            <v>12715000</v>
          </cell>
          <cell r="M782">
            <v>508600</v>
          </cell>
        </row>
        <row r="783">
          <cell r="B783" t="str">
            <v>Series 2017E</v>
          </cell>
          <cell r="C783" t="str">
            <v>Direct</v>
          </cell>
          <cell r="D783" t="str">
            <v>Fixed Rate</v>
          </cell>
          <cell r="H783">
            <v>2024</v>
          </cell>
          <cell r="I783">
            <v>2025</v>
          </cell>
          <cell r="K783">
            <v>11730000</v>
          </cell>
          <cell r="M783">
            <v>469200</v>
          </cell>
        </row>
        <row r="784">
          <cell r="B784" t="str">
            <v>Series 2017E</v>
          </cell>
          <cell r="C784" t="str">
            <v>Direct</v>
          </cell>
          <cell r="D784" t="str">
            <v>Fixed Rate</v>
          </cell>
          <cell r="H784">
            <v>2025</v>
          </cell>
          <cell r="I784">
            <v>2026</v>
          </cell>
          <cell r="K784">
            <v>12385000</v>
          </cell>
          <cell r="M784">
            <v>495400</v>
          </cell>
        </row>
        <row r="785">
          <cell r="B785" t="str">
            <v>Series 2017E</v>
          </cell>
          <cell r="C785" t="str">
            <v>Direct</v>
          </cell>
          <cell r="D785" t="str">
            <v>Fixed Rate</v>
          </cell>
          <cell r="H785">
            <v>2026</v>
          </cell>
          <cell r="I785">
            <v>2027</v>
          </cell>
          <cell r="K785">
            <v>13065000</v>
          </cell>
          <cell r="M785">
            <v>522600</v>
          </cell>
        </row>
        <row r="786">
          <cell r="B786" t="str">
            <v>Series 2017E</v>
          </cell>
          <cell r="C786" t="str">
            <v>Direct</v>
          </cell>
          <cell r="D786" t="str">
            <v>Fixed Rate</v>
          </cell>
          <cell r="H786">
            <v>2027</v>
          </cell>
          <cell r="I786">
            <v>2028</v>
          </cell>
          <cell r="K786">
            <v>13785000</v>
          </cell>
          <cell r="M786">
            <v>551400</v>
          </cell>
        </row>
        <row r="787">
          <cell r="B787" t="str">
            <v>Series 2017E</v>
          </cell>
          <cell r="C787" t="str">
            <v>Direct</v>
          </cell>
          <cell r="D787" t="str">
            <v>Fixed Rate</v>
          </cell>
          <cell r="H787">
            <v>2028</v>
          </cell>
          <cell r="I787">
            <v>2029</v>
          </cell>
          <cell r="K787">
            <v>3080000</v>
          </cell>
          <cell r="M787">
            <v>123200</v>
          </cell>
        </row>
        <row r="788">
          <cell r="B788" t="str">
            <v>Series 2017F</v>
          </cell>
          <cell r="C788" t="str">
            <v>Direct</v>
          </cell>
          <cell r="D788" t="str">
            <v>Fixed Rate</v>
          </cell>
          <cell r="H788">
            <v>2018</v>
          </cell>
          <cell r="I788">
            <v>2019</v>
          </cell>
          <cell r="K788">
            <v>375000</v>
          </cell>
          <cell r="M788">
            <v>10063.125</v>
          </cell>
        </row>
        <row r="789">
          <cell r="B789" t="str">
            <v>Series 2017F</v>
          </cell>
          <cell r="C789" t="str">
            <v>Direct</v>
          </cell>
          <cell r="D789" t="str">
            <v>Fixed Rate</v>
          </cell>
          <cell r="H789">
            <v>2019</v>
          </cell>
          <cell r="I789">
            <v>2020</v>
          </cell>
          <cell r="K789">
            <v>400000</v>
          </cell>
          <cell r="M789">
            <v>10734</v>
          </cell>
        </row>
        <row r="790">
          <cell r="B790" t="str">
            <v>Series 2017F</v>
          </cell>
          <cell r="C790" t="str">
            <v>Direct</v>
          </cell>
          <cell r="D790" t="str">
            <v>Fixed Rate</v>
          </cell>
          <cell r="H790">
            <v>2020</v>
          </cell>
          <cell r="I790">
            <v>2021</v>
          </cell>
          <cell r="K790">
            <v>405000</v>
          </cell>
          <cell r="M790">
            <v>10868.174999999999</v>
          </cell>
        </row>
        <row r="791">
          <cell r="B791" t="str">
            <v>Series 2017F</v>
          </cell>
          <cell r="C791" t="str">
            <v>Direct</v>
          </cell>
          <cell r="D791" t="str">
            <v>Fixed Rate</v>
          </cell>
          <cell r="H791">
            <v>2021</v>
          </cell>
          <cell r="I791">
            <v>2022</v>
          </cell>
          <cell r="K791">
            <v>415000</v>
          </cell>
          <cell r="M791">
            <v>11136.525</v>
          </cell>
        </row>
        <row r="792">
          <cell r="B792" t="str">
            <v>Series 2017F</v>
          </cell>
          <cell r="C792" t="str">
            <v>Direct</v>
          </cell>
          <cell r="D792" t="str">
            <v>Fixed Rate</v>
          </cell>
          <cell r="H792">
            <v>2022</v>
          </cell>
          <cell r="I792">
            <v>2023</v>
          </cell>
          <cell r="K792">
            <v>420000</v>
          </cell>
          <cell r="M792">
            <v>11270.7</v>
          </cell>
        </row>
        <row r="793">
          <cell r="B793" t="str">
            <v>Series 2017F</v>
          </cell>
          <cell r="C793" t="str">
            <v>Direct</v>
          </cell>
          <cell r="D793" t="str">
            <v>Fixed Rate</v>
          </cell>
          <cell r="H793">
            <v>2023</v>
          </cell>
          <cell r="I793">
            <v>2024</v>
          </cell>
          <cell r="K793">
            <v>20555000</v>
          </cell>
          <cell r="M793">
            <v>551593.42500000005</v>
          </cell>
        </row>
        <row r="794">
          <cell r="B794" t="str">
            <v>Series 2017F</v>
          </cell>
          <cell r="C794" t="str">
            <v>Direct</v>
          </cell>
          <cell r="D794" t="str">
            <v>Fixed Rate</v>
          </cell>
          <cell r="H794">
            <v>2024</v>
          </cell>
          <cell r="I794">
            <v>2025</v>
          </cell>
          <cell r="K794">
            <v>20985000</v>
          </cell>
          <cell r="M794">
            <v>563132.47499999998</v>
          </cell>
        </row>
        <row r="795">
          <cell r="B795" t="str">
            <v>Series 2017F</v>
          </cell>
          <cell r="C795" t="str">
            <v>Direct</v>
          </cell>
          <cell r="D795" t="str">
            <v>Fixed Rate</v>
          </cell>
          <cell r="H795">
            <v>2025</v>
          </cell>
          <cell r="I795">
            <v>2026</v>
          </cell>
          <cell r="K795">
            <v>21565000</v>
          </cell>
          <cell r="M795">
            <v>578696.77500000002</v>
          </cell>
        </row>
        <row r="796">
          <cell r="B796" t="str">
            <v>Series 2017F</v>
          </cell>
          <cell r="C796" t="str">
            <v>Direct</v>
          </cell>
          <cell r="D796" t="str">
            <v>Fixed Rate</v>
          </cell>
          <cell r="H796">
            <v>2026</v>
          </cell>
          <cell r="I796">
            <v>2027</v>
          </cell>
          <cell r="K796">
            <v>22160000</v>
          </cell>
          <cell r="M796">
            <v>594663.6</v>
          </cell>
        </row>
        <row r="797">
          <cell r="B797" t="str">
            <v>Series 2017F</v>
          </cell>
          <cell r="C797" t="str">
            <v>Direct</v>
          </cell>
          <cell r="D797" t="str">
            <v>Fixed Rate</v>
          </cell>
          <cell r="H797">
            <v>2027</v>
          </cell>
          <cell r="I797">
            <v>2028</v>
          </cell>
          <cell r="K797">
            <v>22775000</v>
          </cell>
          <cell r="M797">
            <v>611167.125</v>
          </cell>
        </row>
        <row r="798">
          <cell r="B798" t="str">
            <v>Series 2017F</v>
          </cell>
          <cell r="C798" t="str">
            <v>Direct</v>
          </cell>
          <cell r="D798" t="str">
            <v>Fixed Rate</v>
          </cell>
          <cell r="H798">
            <v>2028</v>
          </cell>
          <cell r="I798">
            <v>2029</v>
          </cell>
          <cell r="K798">
            <v>4290000</v>
          </cell>
          <cell r="M798">
            <v>115122.15</v>
          </cell>
        </row>
        <row r="799">
          <cell r="B799" t="str">
            <v>Series 2018A</v>
          </cell>
          <cell r="C799" t="str">
            <v>Non-AMT</v>
          </cell>
          <cell r="D799" t="str">
            <v>Fixed Rate</v>
          </cell>
          <cell r="H799">
            <v>2021</v>
          </cell>
          <cell r="I799">
            <v>2022</v>
          </cell>
          <cell r="K799">
            <v>100000</v>
          </cell>
          <cell r="M799">
            <v>5000</v>
          </cell>
        </row>
        <row r="800">
          <cell r="B800" t="str">
            <v>Series 2018A</v>
          </cell>
          <cell r="C800" t="str">
            <v>Non-AMT</v>
          </cell>
          <cell r="D800" t="str">
            <v>Fixed Rate</v>
          </cell>
          <cell r="H800">
            <v>2022</v>
          </cell>
          <cell r="I800">
            <v>2023</v>
          </cell>
          <cell r="K800">
            <v>100000</v>
          </cell>
          <cell r="M800">
            <v>5000</v>
          </cell>
        </row>
        <row r="801">
          <cell r="B801" t="str">
            <v>Series 2018A</v>
          </cell>
          <cell r="C801" t="str">
            <v>Non-AMT</v>
          </cell>
          <cell r="D801" t="str">
            <v>Fixed Rate</v>
          </cell>
          <cell r="H801">
            <v>2023</v>
          </cell>
          <cell r="I801">
            <v>2024</v>
          </cell>
          <cell r="K801">
            <v>100000</v>
          </cell>
          <cell r="M801">
            <v>5000</v>
          </cell>
        </row>
        <row r="802">
          <cell r="B802" t="str">
            <v>Series 2018A</v>
          </cell>
          <cell r="C802" t="str">
            <v>Non-AMT</v>
          </cell>
          <cell r="D802" t="str">
            <v>Fixed Rate</v>
          </cell>
          <cell r="H802">
            <v>2024</v>
          </cell>
          <cell r="I802">
            <v>2025</v>
          </cell>
          <cell r="K802">
            <v>100000</v>
          </cell>
          <cell r="M802">
            <v>5000</v>
          </cell>
        </row>
        <row r="803">
          <cell r="B803" t="str">
            <v>Series 2018A</v>
          </cell>
          <cell r="C803" t="str">
            <v>Non-AMT</v>
          </cell>
          <cell r="D803" t="str">
            <v>Fixed Rate</v>
          </cell>
          <cell r="H803">
            <v>2025</v>
          </cell>
          <cell r="I803">
            <v>2026</v>
          </cell>
          <cell r="K803">
            <v>100000</v>
          </cell>
          <cell r="M803">
            <v>5000</v>
          </cell>
        </row>
        <row r="804">
          <cell r="B804" t="str">
            <v>Series 2018A</v>
          </cell>
          <cell r="C804" t="str">
            <v>Non-AMT</v>
          </cell>
          <cell r="D804" t="str">
            <v>Fixed Rate</v>
          </cell>
          <cell r="H804">
            <v>2026</v>
          </cell>
          <cell r="I804">
            <v>2027</v>
          </cell>
          <cell r="K804">
            <v>100000</v>
          </cell>
          <cell r="M804">
            <v>5000</v>
          </cell>
        </row>
        <row r="805">
          <cell r="B805" t="str">
            <v>Series 2018A</v>
          </cell>
          <cell r="C805" t="str">
            <v>Non-AMT</v>
          </cell>
          <cell r="D805" t="str">
            <v>Fixed Rate</v>
          </cell>
          <cell r="H805">
            <v>2027</v>
          </cell>
          <cell r="I805">
            <v>2028</v>
          </cell>
          <cell r="K805">
            <v>100000</v>
          </cell>
          <cell r="M805">
            <v>5000</v>
          </cell>
        </row>
        <row r="806">
          <cell r="B806" t="str">
            <v>Series 2018A</v>
          </cell>
          <cell r="C806" t="str">
            <v>Non-AMT</v>
          </cell>
          <cell r="D806" t="str">
            <v>Fixed Rate</v>
          </cell>
          <cell r="H806">
            <v>2028</v>
          </cell>
          <cell r="I806">
            <v>2029</v>
          </cell>
          <cell r="K806">
            <v>100000</v>
          </cell>
          <cell r="M806">
            <v>5000</v>
          </cell>
        </row>
        <row r="807">
          <cell r="B807" t="str">
            <v>Series 2018A</v>
          </cell>
          <cell r="C807" t="str">
            <v>Non-AMT</v>
          </cell>
          <cell r="D807" t="str">
            <v>Fixed Rate</v>
          </cell>
          <cell r="H807">
            <v>2029</v>
          </cell>
          <cell r="I807">
            <v>2030</v>
          </cell>
          <cell r="K807">
            <v>7945000</v>
          </cell>
          <cell r="M807">
            <v>397250</v>
          </cell>
        </row>
        <row r="808">
          <cell r="B808" t="str">
            <v>Series 2018A</v>
          </cell>
          <cell r="C808" t="str">
            <v>Non-AMT</v>
          </cell>
          <cell r="D808" t="str">
            <v>Fixed Rate</v>
          </cell>
          <cell r="H808">
            <v>2030</v>
          </cell>
          <cell r="I808">
            <v>2031</v>
          </cell>
          <cell r="K808">
            <v>8345000</v>
          </cell>
          <cell r="M808">
            <v>417250</v>
          </cell>
        </row>
        <row r="809">
          <cell r="B809" t="str">
            <v>Series 2018A</v>
          </cell>
          <cell r="C809" t="str">
            <v>Non-AMT</v>
          </cell>
          <cell r="D809" t="str">
            <v>Fixed Rate</v>
          </cell>
          <cell r="H809">
            <v>2031</v>
          </cell>
          <cell r="I809">
            <v>2032</v>
          </cell>
          <cell r="K809">
            <v>8760000</v>
          </cell>
          <cell r="M809">
            <v>438000</v>
          </cell>
        </row>
        <row r="810">
          <cell r="B810" t="str">
            <v>Series 2018A</v>
          </cell>
          <cell r="C810" t="str">
            <v>Non-AMT</v>
          </cell>
          <cell r="D810" t="str">
            <v>Fixed Rate</v>
          </cell>
          <cell r="H810">
            <v>2032</v>
          </cell>
          <cell r="I810">
            <v>2033</v>
          </cell>
          <cell r="K810">
            <v>9200000</v>
          </cell>
          <cell r="M810">
            <v>460000</v>
          </cell>
        </row>
        <row r="811">
          <cell r="B811" t="str">
            <v>Series 2018A</v>
          </cell>
          <cell r="C811" t="str">
            <v>Non-AMT</v>
          </cell>
          <cell r="D811" t="str">
            <v>Fixed Rate</v>
          </cell>
          <cell r="H811">
            <v>2033</v>
          </cell>
          <cell r="I811">
            <v>2034</v>
          </cell>
          <cell r="K811">
            <v>9660000</v>
          </cell>
          <cell r="M811">
            <v>483000</v>
          </cell>
        </row>
        <row r="812">
          <cell r="B812" t="str">
            <v>Series 2018A</v>
          </cell>
          <cell r="C812" t="str">
            <v>Non-AMT</v>
          </cell>
          <cell r="D812" t="str">
            <v>Fixed Rate</v>
          </cell>
          <cell r="H812">
            <v>2034</v>
          </cell>
          <cell r="I812">
            <v>2035</v>
          </cell>
          <cell r="K812">
            <v>16055000</v>
          </cell>
          <cell r="M812">
            <v>802750</v>
          </cell>
        </row>
        <row r="813">
          <cell r="B813" t="str">
            <v>Series 2018A</v>
          </cell>
          <cell r="C813" t="str">
            <v>Non-AMT</v>
          </cell>
          <cell r="D813" t="str">
            <v>Fixed Rate</v>
          </cell>
          <cell r="H813">
            <v>2035</v>
          </cell>
          <cell r="I813">
            <v>2036</v>
          </cell>
          <cell r="K813">
            <v>16860000</v>
          </cell>
          <cell r="M813">
            <v>843000</v>
          </cell>
        </row>
        <row r="814">
          <cell r="B814" t="str">
            <v>Series 2018A</v>
          </cell>
          <cell r="C814" t="str">
            <v>Non-AMT</v>
          </cell>
          <cell r="D814" t="str">
            <v>Fixed Rate</v>
          </cell>
          <cell r="H814">
            <v>2036</v>
          </cell>
          <cell r="I814">
            <v>2037</v>
          </cell>
          <cell r="K814">
            <v>17705000</v>
          </cell>
          <cell r="M814">
            <v>885250</v>
          </cell>
        </row>
        <row r="815">
          <cell r="B815" t="str">
            <v>Series 2018A</v>
          </cell>
          <cell r="C815" t="str">
            <v>Non-AMT</v>
          </cell>
          <cell r="D815" t="str">
            <v>Fixed Rate</v>
          </cell>
          <cell r="H815">
            <v>2037</v>
          </cell>
          <cell r="I815">
            <v>2038</v>
          </cell>
          <cell r="K815">
            <v>18585000</v>
          </cell>
          <cell r="M815">
            <v>929250</v>
          </cell>
        </row>
        <row r="816">
          <cell r="B816" t="str">
            <v>Series 2018A</v>
          </cell>
          <cell r="C816" t="str">
            <v>Non-AMT</v>
          </cell>
          <cell r="D816" t="str">
            <v>Fixed Rate</v>
          </cell>
          <cell r="H816">
            <v>2038</v>
          </cell>
          <cell r="I816">
            <v>2039</v>
          </cell>
          <cell r="K816">
            <v>19515000</v>
          </cell>
          <cell r="M816">
            <v>975750</v>
          </cell>
        </row>
        <row r="817">
          <cell r="B817" t="str">
            <v>Series 2018A</v>
          </cell>
          <cell r="C817" t="str">
            <v>Non-AMT</v>
          </cell>
          <cell r="D817" t="str">
            <v>Fixed Rate</v>
          </cell>
          <cell r="H817">
            <v>2039</v>
          </cell>
          <cell r="I817">
            <v>2040</v>
          </cell>
          <cell r="K817">
            <v>2525000</v>
          </cell>
          <cell r="M817">
            <v>126250</v>
          </cell>
        </row>
        <row r="818">
          <cell r="B818" t="str">
            <v>Series 2018A</v>
          </cell>
          <cell r="C818" t="str">
            <v>Non-AMT</v>
          </cell>
          <cell r="D818" t="str">
            <v>Fixed Rate</v>
          </cell>
          <cell r="H818">
            <v>2040</v>
          </cell>
          <cell r="I818">
            <v>2041</v>
          </cell>
          <cell r="K818">
            <v>2655000</v>
          </cell>
          <cell r="M818">
            <v>132750</v>
          </cell>
        </row>
        <row r="819">
          <cell r="B819" t="str">
            <v>Series 2018A</v>
          </cell>
          <cell r="C819" t="str">
            <v>Non-AMT</v>
          </cell>
          <cell r="D819" t="str">
            <v>Fixed Rate</v>
          </cell>
          <cell r="H819">
            <v>2041</v>
          </cell>
          <cell r="I819">
            <v>2042</v>
          </cell>
          <cell r="K819">
            <v>2785000</v>
          </cell>
          <cell r="M819">
            <v>139250</v>
          </cell>
        </row>
        <row r="820">
          <cell r="B820" t="str">
            <v>Series 2018A</v>
          </cell>
          <cell r="C820" t="str">
            <v>Non-AMT</v>
          </cell>
          <cell r="D820" t="str">
            <v>Fixed Rate</v>
          </cell>
          <cell r="H820">
            <v>2042</v>
          </cell>
          <cell r="I820">
            <v>2043</v>
          </cell>
          <cell r="K820">
            <v>2925000</v>
          </cell>
          <cell r="M820">
            <v>146250</v>
          </cell>
        </row>
        <row r="821">
          <cell r="B821" t="str">
            <v>Series 2018A</v>
          </cell>
          <cell r="C821" t="str">
            <v>Non-AMT</v>
          </cell>
          <cell r="D821" t="str">
            <v>Fixed Rate</v>
          </cell>
          <cell r="H821">
            <v>2043</v>
          </cell>
          <cell r="I821">
            <v>2044</v>
          </cell>
          <cell r="K821">
            <v>3070000</v>
          </cell>
          <cell r="M821">
            <v>153500</v>
          </cell>
        </row>
        <row r="822">
          <cell r="B822" t="str">
            <v>Series 2018B</v>
          </cell>
          <cell r="C822" t="str">
            <v>AMT</v>
          </cell>
          <cell r="D822" t="str">
            <v>Fixed Rate</v>
          </cell>
          <cell r="H822">
            <v>2044</v>
          </cell>
          <cell r="I822">
            <v>2045</v>
          </cell>
          <cell r="K822">
            <v>100000</v>
          </cell>
          <cell r="M822">
            <v>5000</v>
          </cell>
        </row>
        <row r="823">
          <cell r="B823" t="str">
            <v>Series 2018B</v>
          </cell>
          <cell r="C823" t="str">
            <v>AMT</v>
          </cell>
          <cell r="D823" t="str">
            <v>Fixed Rate</v>
          </cell>
          <cell r="H823">
            <v>2045</v>
          </cell>
          <cell r="I823">
            <v>2046</v>
          </cell>
          <cell r="K823">
            <v>100000</v>
          </cell>
          <cell r="M823">
            <v>5000</v>
          </cell>
        </row>
        <row r="824">
          <cell r="B824" t="str">
            <v>Series 2018B</v>
          </cell>
          <cell r="C824" t="str">
            <v>AMT</v>
          </cell>
          <cell r="D824" t="str">
            <v>Fixed Rate</v>
          </cell>
          <cell r="H824">
            <v>2046</v>
          </cell>
          <cell r="I824">
            <v>2047</v>
          </cell>
          <cell r="K824">
            <v>100000</v>
          </cell>
          <cell r="M824">
            <v>5000</v>
          </cell>
        </row>
        <row r="825">
          <cell r="B825" t="str">
            <v>Series 2018B</v>
          </cell>
          <cell r="C825" t="str">
            <v>AMT</v>
          </cell>
          <cell r="D825" t="str">
            <v>Fixed Rate</v>
          </cell>
          <cell r="H825">
            <v>2047</v>
          </cell>
          <cell r="I825">
            <v>2048</v>
          </cell>
          <cell r="K825">
            <v>100000</v>
          </cell>
          <cell r="M825">
            <v>5000</v>
          </cell>
        </row>
        <row r="826">
          <cell r="B826" t="str">
            <v>Series 2018B</v>
          </cell>
          <cell r="C826" t="str">
            <v>AMT</v>
          </cell>
          <cell r="D826" t="str">
            <v>Fixed Rate</v>
          </cell>
          <cell r="H826">
            <v>2048</v>
          </cell>
          <cell r="I826">
            <v>2049</v>
          </cell>
          <cell r="K826">
            <v>5605000</v>
          </cell>
          <cell r="M826">
            <v>280250</v>
          </cell>
        </row>
        <row r="827">
          <cell r="B827" t="str">
            <v>Series 2018C</v>
          </cell>
          <cell r="C827" t="str">
            <v>Non-AMT</v>
          </cell>
          <cell r="D827" t="str">
            <v>Fixed Rate</v>
          </cell>
          <cell r="H827">
            <v>2019</v>
          </cell>
          <cell r="I827">
            <v>2020</v>
          </cell>
          <cell r="K827">
            <v>5290000</v>
          </cell>
          <cell r="M827">
            <v>211600</v>
          </cell>
        </row>
        <row r="828">
          <cell r="B828" t="str">
            <v>Series 2018C</v>
          </cell>
          <cell r="C828" t="str">
            <v>Non-AMT</v>
          </cell>
          <cell r="D828" t="str">
            <v>Fixed Rate</v>
          </cell>
          <cell r="H828">
            <v>2020</v>
          </cell>
          <cell r="I828">
            <v>2021</v>
          </cell>
          <cell r="K828">
            <v>5365000</v>
          </cell>
          <cell r="M828">
            <v>214600</v>
          </cell>
        </row>
        <row r="829">
          <cell r="B829" t="str">
            <v>Series 2018C</v>
          </cell>
          <cell r="C829" t="str">
            <v>Non-AMT</v>
          </cell>
          <cell r="D829" t="str">
            <v>Fixed Rate</v>
          </cell>
          <cell r="H829">
            <v>2021</v>
          </cell>
          <cell r="I829">
            <v>2022</v>
          </cell>
          <cell r="K829">
            <v>5350000</v>
          </cell>
          <cell r="M829">
            <v>267500</v>
          </cell>
        </row>
        <row r="830">
          <cell r="B830" t="str">
            <v>Series 2018C</v>
          </cell>
          <cell r="C830" t="str">
            <v>Non-AMT</v>
          </cell>
          <cell r="D830" t="str">
            <v>Fixed Rate</v>
          </cell>
          <cell r="H830">
            <v>2022</v>
          </cell>
          <cell r="I830">
            <v>2023</v>
          </cell>
          <cell r="K830">
            <v>5380000</v>
          </cell>
          <cell r="M830">
            <v>269000</v>
          </cell>
        </row>
        <row r="831">
          <cell r="B831" t="str">
            <v>Series 2018C</v>
          </cell>
          <cell r="C831" t="str">
            <v>Non-AMT</v>
          </cell>
          <cell r="D831" t="str">
            <v>Fixed Rate</v>
          </cell>
          <cell r="H831">
            <v>2023</v>
          </cell>
          <cell r="I831">
            <v>2024</v>
          </cell>
          <cell r="K831">
            <v>5410000</v>
          </cell>
          <cell r="M831">
            <v>270500</v>
          </cell>
        </row>
        <row r="832">
          <cell r="B832" t="str">
            <v>Series 2018C</v>
          </cell>
          <cell r="C832" t="str">
            <v>Non-AMT</v>
          </cell>
          <cell r="D832" t="str">
            <v>Fixed Rate</v>
          </cell>
          <cell r="H832">
            <v>2024</v>
          </cell>
          <cell r="I832">
            <v>2025</v>
          </cell>
          <cell r="K832">
            <v>5445000</v>
          </cell>
          <cell r="M832">
            <v>272250</v>
          </cell>
        </row>
        <row r="833">
          <cell r="B833" t="str">
            <v>Series 2018C</v>
          </cell>
          <cell r="C833" t="str">
            <v>Non-AMT</v>
          </cell>
          <cell r="D833" t="str">
            <v>Fixed Rate</v>
          </cell>
          <cell r="H833">
            <v>2025</v>
          </cell>
          <cell r="I833">
            <v>2026</v>
          </cell>
          <cell r="K833">
            <v>3275000</v>
          </cell>
          <cell r="M833">
            <v>163750</v>
          </cell>
        </row>
        <row r="834">
          <cell r="B834" t="str">
            <v>Series 2018D</v>
          </cell>
          <cell r="C834" t="str">
            <v>AMT</v>
          </cell>
          <cell r="D834" t="str">
            <v>Fixed Rate</v>
          </cell>
          <cell r="H834">
            <v>2025</v>
          </cell>
          <cell r="I834">
            <v>2026</v>
          </cell>
          <cell r="K834">
            <v>2225000</v>
          </cell>
          <cell r="M834">
            <v>111250</v>
          </cell>
        </row>
        <row r="835">
          <cell r="B835" t="str">
            <v>Series 2018D</v>
          </cell>
          <cell r="C835" t="str">
            <v>AMT</v>
          </cell>
          <cell r="D835" t="str">
            <v>Fixed Rate</v>
          </cell>
          <cell r="H835">
            <v>2026</v>
          </cell>
          <cell r="I835">
            <v>2027</v>
          </cell>
          <cell r="K835">
            <v>5745000</v>
          </cell>
          <cell r="M835">
            <v>287250</v>
          </cell>
        </row>
        <row r="836">
          <cell r="B836" t="str">
            <v>Series 2018D</v>
          </cell>
          <cell r="C836" t="str">
            <v>AMT</v>
          </cell>
          <cell r="D836" t="str">
            <v>Fixed Rate</v>
          </cell>
          <cell r="H836">
            <v>2027</v>
          </cell>
          <cell r="I836">
            <v>2028</v>
          </cell>
          <cell r="K836">
            <v>5775000</v>
          </cell>
          <cell r="M836">
            <v>288750</v>
          </cell>
        </row>
        <row r="837">
          <cell r="B837" t="str">
            <v>Series 2018D</v>
          </cell>
          <cell r="C837" t="str">
            <v>AMT</v>
          </cell>
          <cell r="D837" t="str">
            <v>Fixed Rate</v>
          </cell>
          <cell r="H837">
            <v>2028</v>
          </cell>
          <cell r="I837">
            <v>2029</v>
          </cell>
          <cell r="K837">
            <v>5805000</v>
          </cell>
          <cell r="M837">
            <v>290250</v>
          </cell>
        </row>
        <row r="838">
          <cell r="B838" t="str">
            <v>Series 2018D</v>
          </cell>
          <cell r="C838" t="str">
            <v>AMT</v>
          </cell>
          <cell r="D838" t="str">
            <v>Fixed Rate</v>
          </cell>
          <cell r="H838">
            <v>2029</v>
          </cell>
          <cell r="I838">
            <v>2030</v>
          </cell>
          <cell r="K838">
            <v>5840000</v>
          </cell>
          <cell r="M838">
            <v>292000</v>
          </cell>
        </row>
        <row r="839">
          <cell r="B839" t="str">
            <v>Series 2018D</v>
          </cell>
          <cell r="C839" t="str">
            <v>AMT</v>
          </cell>
          <cell r="D839" t="str">
            <v>Fixed Rate</v>
          </cell>
          <cell r="H839">
            <v>2030</v>
          </cell>
          <cell r="I839">
            <v>2031</v>
          </cell>
          <cell r="K839">
            <v>5865000</v>
          </cell>
          <cell r="M839">
            <v>293250</v>
          </cell>
        </row>
        <row r="840">
          <cell r="B840" t="str">
            <v>Series 2018D</v>
          </cell>
          <cell r="C840" t="str">
            <v>AMT</v>
          </cell>
          <cell r="D840" t="str">
            <v>Fixed Rate</v>
          </cell>
          <cell r="H840">
            <v>2031</v>
          </cell>
          <cell r="I840">
            <v>2032</v>
          </cell>
          <cell r="K840">
            <v>5880000</v>
          </cell>
          <cell r="M840">
            <v>294000</v>
          </cell>
        </row>
        <row r="841">
          <cell r="B841" t="str">
            <v>Series 2018D</v>
          </cell>
          <cell r="C841" t="str">
            <v>AMT</v>
          </cell>
          <cell r="D841" t="str">
            <v>Fixed Rate</v>
          </cell>
          <cell r="H841">
            <v>2032</v>
          </cell>
          <cell r="I841">
            <v>2033</v>
          </cell>
          <cell r="K841">
            <v>5885000</v>
          </cell>
          <cell r="M841">
            <v>294250</v>
          </cell>
        </row>
      </sheetData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Form"/>
      <sheetName val="Example"/>
      <sheetName val="Short Description"/>
      <sheetName val="Ref 2 Description"/>
      <sheetName val="Ref 3"/>
      <sheetName val="Line Description"/>
      <sheetName val="Gen Pool JE Form"/>
      <sheetName val="Gen Pool Line Descriptions"/>
      <sheetName val="Other"/>
      <sheetName val="IMPORT TO MUNIS"/>
      <sheetName val="JE Form 2009"/>
      <sheetName val="JE Form 2008"/>
      <sheetName val="Gen Pool JE Form 2009"/>
      <sheetName val="Sheet1"/>
      <sheetName val="aje (1)"/>
      <sheetName val="aje (2)"/>
    </sheetNames>
    <sheetDataSet>
      <sheetData sheetId="0"/>
      <sheetData sheetId="1">
        <row r="1">
          <cell r="A1" t="str">
            <v>{Select}</v>
          </cell>
        </row>
      </sheetData>
      <sheetData sheetId="2">
        <row r="1">
          <cell r="A1" t="str">
            <v>{Select}</v>
          </cell>
        </row>
        <row r="2">
          <cell r="A2" t="str">
            <v>Accrual</v>
          </cell>
        </row>
        <row r="3">
          <cell r="A3" t="str">
            <v>Allocate</v>
          </cell>
        </row>
        <row r="4">
          <cell r="A4" t="str">
            <v>Amortize</v>
          </cell>
        </row>
        <row r="5">
          <cell r="A5" t="str">
            <v>AP Disb</v>
          </cell>
        </row>
        <row r="6">
          <cell r="A6" t="str">
            <v>Capitalize</v>
          </cell>
        </row>
        <row r="7">
          <cell r="A7" t="str">
            <v>CDA AP</v>
          </cell>
        </row>
        <row r="8">
          <cell r="A8" t="str">
            <v>CDA PR</v>
          </cell>
        </row>
        <row r="9">
          <cell r="A9" t="str">
            <v>Clr Due To</v>
          </cell>
        </row>
        <row r="10">
          <cell r="A10" t="str">
            <v>Correct</v>
          </cell>
        </row>
        <row r="11">
          <cell r="A11" t="str">
            <v>Debt</v>
          </cell>
        </row>
        <row r="12">
          <cell r="A12" t="str">
            <v>Defer</v>
          </cell>
        </row>
        <row r="13">
          <cell r="A13" t="str">
            <v>Disb</v>
          </cell>
        </row>
        <row r="14">
          <cell r="A14" t="str">
            <v>Disposal</v>
          </cell>
        </row>
        <row r="15">
          <cell r="A15" t="str">
            <v>Est Acc</v>
          </cell>
        </row>
        <row r="16">
          <cell r="A16" t="str">
            <v>Gen Pool</v>
          </cell>
        </row>
        <row r="17">
          <cell r="A17" t="str">
            <v>Hotel Cash</v>
          </cell>
        </row>
        <row r="18">
          <cell r="A18" t="str">
            <v>Interest</v>
          </cell>
        </row>
        <row r="19">
          <cell r="A19" t="str">
            <v>Other</v>
          </cell>
        </row>
        <row r="20">
          <cell r="A20" t="str">
            <v>PR Disb</v>
          </cell>
        </row>
        <row r="21">
          <cell r="A21" t="str">
            <v>Reclass</v>
          </cell>
        </row>
        <row r="22">
          <cell r="A22" t="str">
            <v>Recog Rev</v>
          </cell>
        </row>
        <row r="23">
          <cell r="A23" t="str">
            <v>Reimbrsmt</v>
          </cell>
        </row>
        <row r="24">
          <cell r="A24" t="str">
            <v>Reserve</v>
          </cell>
        </row>
        <row r="25">
          <cell r="A25" t="str">
            <v>Reverse</v>
          </cell>
        </row>
        <row r="26">
          <cell r="A26" t="str">
            <v>Rvse w/o</v>
          </cell>
        </row>
        <row r="27">
          <cell r="A27" t="str">
            <v>Transfer</v>
          </cell>
        </row>
        <row r="28">
          <cell r="A28" t="str">
            <v>True-up</v>
          </cell>
        </row>
        <row r="29">
          <cell r="A29" t="str">
            <v>Write-off</v>
          </cell>
        </row>
        <row r="30">
          <cell r="A30" t="str">
            <v>Elim Acc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3">
        <row r="1">
          <cell r="A1" t="str">
            <v>{Select}</v>
          </cell>
        </row>
        <row r="2">
          <cell r="A2" t="str">
            <v>AFLAC</v>
          </cell>
        </row>
        <row r="3">
          <cell r="A3" t="str">
            <v>CLR DIT</v>
          </cell>
        </row>
        <row r="4">
          <cell r="A4" t="str">
            <v>CBRA/DNTL</v>
          </cell>
        </row>
        <row r="5">
          <cell r="A5" t="str">
            <v>DAILY</v>
          </cell>
        </row>
        <row r="6">
          <cell r="A6" t="str">
            <v>DEFER</v>
          </cell>
        </row>
        <row r="7">
          <cell r="A7" t="str">
            <v>ENVIRNMNTL</v>
          </cell>
        </row>
        <row r="8">
          <cell r="A8" t="str">
            <v>EXEC REIMB</v>
          </cell>
        </row>
        <row r="9">
          <cell r="A9" t="str">
            <v>GATE DMG</v>
          </cell>
        </row>
        <row r="10">
          <cell r="A10" t="str">
            <v>INS RCVRY</v>
          </cell>
        </row>
        <row r="11">
          <cell r="A11" t="str">
            <v>INTEREST</v>
          </cell>
        </row>
        <row r="12">
          <cell r="A12" t="str">
            <v>JURY DUTY</v>
          </cell>
        </row>
        <row r="13">
          <cell r="A13" t="str">
            <v>LANDSIDE</v>
          </cell>
        </row>
        <row r="14">
          <cell r="A14" t="str">
            <v>LGL FEE ST</v>
          </cell>
        </row>
        <row r="15">
          <cell r="A15" t="str">
            <v>MAC CR</v>
          </cell>
        </row>
        <row r="16">
          <cell r="A16" t="str">
            <v>MAC O&amp;M</v>
          </cell>
        </row>
        <row r="17">
          <cell r="A17" t="str">
            <v>MISC REIMB</v>
          </cell>
        </row>
        <row r="18">
          <cell r="A18" t="str">
            <v>NSF</v>
          </cell>
        </row>
        <row r="19">
          <cell r="A19" t="str">
            <v>PARKING</v>
          </cell>
        </row>
        <row r="20">
          <cell r="A20" t="str">
            <v>PAYROLL</v>
          </cell>
        </row>
        <row r="21">
          <cell r="A21" t="str">
            <v>PR REIMB</v>
          </cell>
        </row>
        <row r="22">
          <cell r="A22" t="str">
            <v>SALES TAX</v>
          </cell>
        </row>
        <row r="23">
          <cell r="A23" t="str">
            <v>SRV FEE</v>
          </cell>
        </row>
        <row r="24">
          <cell r="A24" t="str">
            <v>TBE CREDIT</v>
          </cell>
        </row>
        <row r="25">
          <cell r="A25" t="str">
            <v>TBE REIMB</v>
          </cell>
        </row>
        <row r="26">
          <cell r="A26" t="str">
            <v>VNDR RFND</v>
          </cell>
        </row>
        <row r="27">
          <cell r="A27" t="str">
            <v>WRKCMP RFD</v>
          </cell>
        </row>
        <row r="28">
          <cell r="A28" t="str">
            <v>WTR &amp; SWR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4" refreshError="1"/>
      <sheetData sheetId="5">
        <row r="1">
          <cell r="A1" t="str">
            <v>{Select}</v>
          </cell>
        </row>
        <row r="2">
          <cell r="A2" t="str">
            <v>####_TBE_mm/yy_CR</v>
          </cell>
        </row>
        <row r="3">
          <cell r="A3" t="str">
            <v>####_TBE_mm/yy_REIMB</v>
          </cell>
        </row>
        <row r="4">
          <cell r="A4" t="str">
            <v>Accrue Est Mac O&amp;M exp unbkd</v>
          </cell>
        </row>
        <row r="5">
          <cell r="A5" t="str">
            <v>Accrue est mmm Hotel Electric</v>
          </cell>
        </row>
        <row r="6">
          <cell r="A6" t="str">
            <v>Accrue est of mmm wtr/swr rev</v>
          </cell>
        </row>
        <row r="7">
          <cell r="A7" t="str">
            <v>ADF bdgtd funding trsf to WR</v>
          </cell>
        </row>
        <row r="8">
          <cell r="A8" t="str">
            <v>AFLAC Refund</v>
          </cell>
        </row>
        <row r="9">
          <cell r="A9" t="str">
            <v xml:space="preserve">Amort of DTW Def Ref Chg mm/yy </v>
          </cell>
        </row>
        <row r="10">
          <cell r="A10" t="str">
            <v>Amort of Metro BIC mm/yy</v>
          </cell>
        </row>
        <row r="11">
          <cell r="A11" t="str">
            <v>Amort of Metro Bond Disc mm/yy</v>
          </cell>
        </row>
        <row r="12">
          <cell r="A12" t="str">
            <v>Amort of Metro Bond Prem mm/yy</v>
          </cell>
        </row>
        <row r="13">
          <cell r="A13" t="str">
            <v>Amort of Prepaid Insur mm/yy</v>
          </cell>
        </row>
        <row r="14">
          <cell r="A14" t="str">
            <v>Capitalize Assets</v>
          </cell>
        </row>
        <row r="15">
          <cell r="A15" t="str">
            <v>Clr DIT to Bond Fund_Trsf Cash</v>
          </cell>
        </row>
        <row r="16">
          <cell r="A16" t="str">
            <v>Clr Due To/Due From_Trsf Cash</v>
          </cell>
        </row>
        <row r="17">
          <cell r="A17" t="str">
            <v>Defer mm/yy "company name" rev</v>
          </cell>
        </row>
        <row r="18">
          <cell r="A18" t="str">
            <v>Defer mm/yy revenue rcv'd mmm</v>
          </cell>
        </row>
        <row r="19">
          <cell r="A19" t="str">
            <v>Disposal of Cap Assets</v>
          </cell>
        </row>
        <row r="20">
          <cell r="A20" t="str">
            <v>Emp. Reimb_ID#_Description</v>
          </cell>
        </row>
        <row r="21">
          <cell r="A21" t="str">
            <v>Exec. Reimb_ID#_Description</v>
          </cell>
        </row>
        <row r="22">
          <cell r="A22" t="str">
            <v xml:space="preserve">Ex-employee COBRA payment </v>
          </cell>
        </row>
        <row r="23">
          <cell r="A23" t="str">
            <v>Ins Recovery_Description</v>
          </cell>
        </row>
        <row r="24">
          <cell r="A24" t="str">
            <v>Jury Duty Payment</v>
          </cell>
        </row>
        <row r="25">
          <cell r="A25" t="str">
            <v>Landside/AVI Fees_Badges</v>
          </cell>
        </row>
        <row r="26">
          <cell r="A26" t="str">
            <v>Legal Fee Settlement</v>
          </cell>
        </row>
        <row r="27">
          <cell r="A27" t="str">
            <v>Mac CC Batch Variance mm/yy</v>
          </cell>
        </row>
        <row r="28">
          <cell r="A28" t="str">
            <v>Mac Parking Revenue mm/yy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Trsf Slf Rsv Fd PR mm/dd/yy</v>
          </cell>
        </row>
        <row r="103">
          <cell r="A103" t="str">
            <v>True-up Electric</v>
          </cell>
        </row>
        <row r="104">
          <cell r="A104" t="str">
            <v>True-up St. Sales Tx_mm/dd/yy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  <row r="111">
          <cell r="A111" t="str">
            <v>Write-off yy invcs as bad debt</v>
          </cell>
        </row>
      </sheetData>
      <sheetData sheetId="6">
        <row r="2">
          <cell r="A2" t="str">
            <v>####_TBE_mm/yy_CR</v>
          </cell>
        </row>
      </sheetData>
      <sheetData sheetId="7">
        <row r="1">
          <cell r="A1" t="str">
            <v>Rcd cash for returned check</v>
          </cell>
        </row>
      </sheetData>
      <sheetData sheetId="8">
        <row r="1">
          <cell r="A1" t="str">
            <v>Rcd cash for returned check</v>
          </cell>
        </row>
        <row r="2">
          <cell r="A2" t="str">
            <v>{Select}</v>
          </cell>
        </row>
        <row r="3">
          <cell r="A3" t="str">
            <v>Reverse</v>
          </cell>
        </row>
        <row r="4">
          <cell r="A4" t="str">
            <v>N/A</v>
          </cell>
        </row>
      </sheetData>
      <sheetData sheetId="9" refreshError="1"/>
      <sheetData sheetId="10">
        <row r="2">
          <cell r="A2" t="str">
            <v>{Select}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PG1"/>
      <sheetName val="Debt PG2"/>
      <sheetName val="PFC Trsf"/>
      <sheetName val="REV PFC Trsf"/>
      <sheetName val="ADF"/>
      <sheetName val="CAPI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Scenario"/>
      <sheetName val="DNT Project Detail"/>
      <sheetName val="Budget 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H2">
            <v>2009</v>
          </cell>
        </row>
        <row r="3">
          <cell r="H3">
            <v>2010</v>
          </cell>
        </row>
        <row r="4">
          <cell r="H4">
            <v>2011</v>
          </cell>
        </row>
        <row r="5">
          <cell r="H5">
            <v>2011</v>
          </cell>
        </row>
        <row r="6">
          <cell r="H6">
            <v>2012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2013</v>
          </cell>
        </row>
        <row r="10">
          <cell r="H10">
            <v>2014</v>
          </cell>
        </row>
        <row r="11">
          <cell r="H11">
            <v>2014</v>
          </cell>
        </row>
        <row r="12">
          <cell r="H12">
            <v>2015</v>
          </cell>
        </row>
        <row r="13">
          <cell r="H13">
            <v>2015</v>
          </cell>
        </row>
        <row r="14">
          <cell r="H14">
            <v>2016</v>
          </cell>
        </row>
        <row r="15">
          <cell r="H15">
            <v>2016</v>
          </cell>
        </row>
        <row r="16">
          <cell r="H16">
            <v>2017</v>
          </cell>
        </row>
        <row r="17">
          <cell r="H17">
            <v>2017</v>
          </cell>
        </row>
        <row r="18">
          <cell r="H18">
            <v>2018</v>
          </cell>
        </row>
        <row r="19">
          <cell r="H19">
            <v>2019</v>
          </cell>
        </row>
        <row r="20">
          <cell r="H20">
            <v>2020</v>
          </cell>
        </row>
        <row r="21">
          <cell r="H21">
            <v>2021</v>
          </cell>
        </row>
        <row r="22">
          <cell r="H22">
            <v>2022</v>
          </cell>
        </row>
        <row r="23">
          <cell r="H23">
            <v>2023</v>
          </cell>
        </row>
        <row r="24">
          <cell r="H24">
            <v>2024</v>
          </cell>
        </row>
        <row r="25">
          <cell r="H25">
            <v>2025</v>
          </cell>
        </row>
        <row r="26">
          <cell r="H26">
            <v>2026</v>
          </cell>
        </row>
        <row r="27">
          <cell r="H27">
            <v>2027</v>
          </cell>
        </row>
        <row r="28">
          <cell r="H28">
            <v>2028</v>
          </cell>
        </row>
        <row r="29">
          <cell r="H29">
            <v>2009</v>
          </cell>
        </row>
        <row r="30">
          <cell r="H30">
            <v>2010</v>
          </cell>
        </row>
        <row r="31">
          <cell r="H31">
            <v>2011</v>
          </cell>
        </row>
        <row r="32">
          <cell r="H32">
            <v>2013</v>
          </cell>
        </row>
        <row r="33">
          <cell r="H33">
            <v>2009</v>
          </cell>
        </row>
        <row r="34">
          <cell r="H34">
            <v>2010</v>
          </cell>
        </row>
        <row r="35">
          <cell r="H35">
            <v>2011</v>
          </cell>
        </row>
        <row r="36">
          <cell r="H36">
            <v>2012</v>
          </cell>
        </row>
        <row r="37">
          <cell r="H37">
            <v>2013</v>
          </cell>
        </row>
        <row r="38">
          <cell r="H38">
            <v>2014</v>
          </cell>
        </row>
        <row r="39">
          <cell r="H39">
            <v>2015</v>
          </cell>
        </row>
        <row r="40">
          <cell r="H40">
            <v>2016</v>
          </cell>
        </row>
        <row r="41">
          <cell r="H41">
            <v>2017</v>
          </cell>
        </row>
        <row r="42">
          <cell r="H42">
            <v>2018</v>
          </cell>
        </row>
        <row r="43">
          <cell r="H43">
            <v>2019</v>
          </cell>
        </row>
        <row r="44">
          <cell r="H44">
            <v>2020</v>
          </cell>
        </row>
        <row r="45">
          <cell r="H45">
            <v>2009</v>
          </cell>
        </row>
        <row r="46">
          <cell r="H46">
            <v>2010</v>
          </cell>
        </row>
        <row r="47">
          <cell r="H47">
            <v>2011</v>
          </cell>
        </row>
        <row r="48">
          <cell r="H48">
            <v>2012</v>
          </cell>
        </row>
        <row r="49">
          <cell r="H49">
            <v>2012</v>
          </cell>
        </row>
        <row r="50">
          <cell r="H50">
            <v>2013</v>
          </cell>
        </row>
        <row r="51">
          <cell r="H51">
            <v>2013</v>
          </cell>
        </row>
        <row r="52">
          <cell r="H52">
            <v>2014</v>
          </cell>
        </row>
        <row r="53">
          <cell r="H53">
            <v>2014</v>
          </cell>
        </row>
        <row r="54">
          <cell r="H54">
            <v>2015</v>
          </cell>
        </row>
        <row r="55">
          <cell r="H55">
            <v>2015</v>
          </cell>
        </row>
        <row r="56">
          <cell r="H56">
            <v>2016</v>
          </cell>
        </row>
        <row r="57">
          <cell r="H57">
            <v>2017</v>
          </cell>
        </row>
        <row r="58">
          <cell r="H58">
            <v>2018</v>
          </cell>
        </row>
        <row r="59">
          <cell r="H59">
            <v>2019</v>
          </cell>
        </row>
        <row r="60">
          <cell r="H60">
            <v>2009</v>
          </cell>
        </row>
        <row r="61">
          <cell r="H61">
            <v>2009</v>
          </cell>
        </row>
        <row r="62">
          <cell r="H62">
            <v>2010</v>
          </cell>
        </row>
        <row r="63">
          <cell r="H63">
            <v>2011</v>
          </cell>
        </row>
        <row r="64">
          <cell r="H64">
            <v>2012</v>
          </cell>
        </row>
        <row r="65">
          <cell r="H65">
            <v>2012</v>
          </cell>
        </row>
        <row r="66">
          <cell r="H66">
            <v>2013</v>
          </cell>
        </row>
        <row r="67">
          <cell r="H67">
            <v>2014</v>
          </cell>
        </row>
        <row r="68">
          <cell r="H68">
            <v>2014</v>
          </cell>
        </row>
        <row r="69">
          <cell r="H69">
            <v>2015</v>
          </cell>
        </row>
        <row r="70">
          <cell r="H70">
            <v>2015</v>
          </cell>
        </row>
        <row r="71">
          <cell r="H71">
            <v>2016</v>
          </cell>
        </row>
        <row r="72">
          <cell r="H72">
            <v>2017</v>
          </cell>
        </row>
        <row r="73">
          <cell r="H73">
            <v>2018</v>
          </cell>
        </row>
        <row r="74">
          <cell r="H74">
            <v>2019</v>
          </cell>
        </row>
        <row r="75">
          <cell r="H75">
            <v>2020</v>
          </cell>
        </row>
        <row r="76">
          <cell r="H76">
            <v>2020</v>
          </cell>
        </row>
        <row r="77">
          <cell r="H77">
            <v>2021</v>
          </cell>
        </row>
        <row r="78">
          <cell r="H78">
            <v>2022</v>
          </cell>
        </row>
        <row r="79">
          <cell r="H79">
            <v>2023</v>
          </cell>
        </row>
        <row r="80">
          <cell r="H80">
            <v>2024</v>
          </cell>
        </row>
        <row r="81">
          <cell r="H81">
            <v>2025</v>
          </cell>
        </row>
        <row r="82">
          <cell r="H82">
            <v>2026</v>
          </cell>
        </row>
        <row r="83">
          <cell r="H83">
            <v>2027</v>
          </cell>
        </row>
        <row r="84">
          <cell r="H84">
            <v>2028</v>
          </cell>
        </row>
        <row r="85">
          <cell r="H85">
            <v>2029</v>
          </cell>
        </row>
        <row r="86">
          <cell r="H86">
            <v>2030</v>
          </cell>
        </row>
        <row r="87">
          <cell r="H87">
            <v>2030</v>
          </cell>
        </row>
        <row r="88">
          <cell r="H88">
            <v>2031</v>
          </cell>
        </row>
        <row r="89">
          <cell r="H89">
            <v>2031</v>
          </cell>
        </row>
        <row r="90">
          <cell r="H90">
            <v>2032</v>
          </cell>
        </row>
        <row r="91">
          <cell r="H91">
            <v>2032</v>
          </cell>
        </row>
        <row r="92">
          <cell r="H92">
            <v>2033</v>
          </cell>
        </row>
        <row r="93">
          <cell r="H93">
            <v>2033</v>
          </cell>
        </row>
        <row r="94">
          <cell r="H94">
            <v>2034</v>
          </cell>
        </row>
        <row r="95">
          <cell r="H95">
            <v>2034</v>
          </cell>
        </row>
        <row r="96">
          <cell r="H96">
            <v>2011</v>
          </cell>
        </row>
        <row r="97">
          <cell r="H97">
            <v>2012</v>
          </cell>
        </row>
        <row r="98">
          <cell r="H98">
            <v>2013</v>
          </cell>
        </row>
        <row r="99">
          <cell r="H99">
            <v>2014</v>
          </cell>
        </row>
        <row r="100">
          <cell r="H100">
            <v>2015</v>
          </cell>
        </row>
        <row r="101">
          <cell r="H101">
            <v>2016</v>
          </cell>
        </row>
        <row r="102">
          <cell r="H102">
            <v>2017</v>
          </cell>
        </row>
        <row r="103">
          <cell r="H103">
            <v>2018</v>
          </cell>
        </row>
        <row r="104">
          <cell r="H104">
            <v>2019</v>
          </cell>
        </row>
        <row r="105">
          <cell r="H105">
            <v>2020</v>
          </cell>
        </row>
        <row r="106">
          <cell r="H106">
            <v>2021</v>
          </cell>
        </row>
        <row r="107">
          <cell r="H107">
            <v>2022</v>
          </cell>
        </row>
        <row r="108">
          <cell r="H108">
            <v>2023</v>
          </cell>
        </row>
        <row r="109">
          <cell r="H109">
            <v>2024</v>
          </cell>
        </row>
        <row r="110">
          <cell r="H110">
            <v>2025</v>
          </cell>
        </row>
        <row r="111">
          <cell r="H111">
            <v>2026</v>
          </cell>
        </row>
        <row r="112">
          <cell r="H112">
            <v>2027</v>
          </cell>
        </row>
        <row r="113">
          <cell r="H113">
            <v>2028</v>
          </cell>
        </row>
        <row r="114">
          <cell r="H114">
            <v>2029</v>
          </cell>
        </row>
        <row r="115">
          <cell r="H115">
            <v>2030</v>
          </cell>
        </row>
        <row r="116">
          <cell r="H116">
            <v>2031</v>
          </cell>
        </row>
        <row r="117">
          <cell r="H117">
            <v>2032</v>
          </cell>
        </row>
        <row r="118">
          <cell r="H118">
            <v>2033</v>
          </cell>
        </row>
        <row r="119">
          <cell r="H119">
            <v>2034</v>
          </cell>
        </row>
        <row r="120">
          <cell r="H120">
            <v>2035</v>
          </cell>
        </row>
        <row r="121">
          <cell r="H121">
            <v>2036</v>
          </cell>
        </row>
        <row r="122">
          <cell r="H122">
            <v>2037</v>
          </cell>
        </row>
        <row r="123">
          <cell r="H123">
            <v>2012</v>
          </cell>
        </row>
        <row r="124">
          <cell r="H124">
            <v>2014</v>
          </cell>
        </row>
        <row r="125">
          <cell r="H125">
            <v>2015</v>
          </cell>
        </row>
        <row r="126">
          <cell r="H126">
            <v>2016</v>
          </cell>
        </row>
        <row r="127">
          <cell r="H127">
            <v>2016</v>
          </cell>
        </row>
        <row r="128">
          <cell r="H128">
            <v>2017</v>
          </cell>
        </row>
        <row r="129">
          <cell r="H129">
            <v>2018</v>
          </cell>
        </row>
        <row r="130">
          <cell r="H130">
            <v>2019</v>
          </cell>
        </row>
        <row r="131">
          <cell r="H131">
            <v>2020</v>
          </cell>
        </row>
        <row r="132">
          <cell r="H132">
            <v>2021</v>
          </cell>
        </row>
        <row r="133">
          <cell r="H133">
            <v>2022</v>
          </cell>
        </row>
        <row r="134">
          <cell r="H134">
            <v>2023</v>
          </cell>
        </row>
        <row r="135">
          <cell r="H135">
            <v>2024</v>
          </cell>
        </row>
        <row r="136">
          <cell r="H136">
            <v>2025</v>
          </cell>
        </row>
        <row r="137">
          <cell r="H137">
            <v>2026</v>
          </cell>
        </row>
        <row r="138">
          <cell r="H138">
            <v>2027</v>
          </cell>
        </row>
        <row r="139">
          <cell r="H139">
            <v>2028</v>
          </cell>
        </row>
        <row r="140">
          <cell r="H140">
            <v>2009</v>
          </cell>
        </row>
        <row r="141">
          <cell r="H141">
            <v>2010</v>
          </cell>
        </row>
        <row r="142">
          <cell r="H142">
            <v>2011</v>
          </cell>
        </row>
        <row r="143">
          <cell r="H143">
            <v>2012</v>
          </cell>
        </row>
        <row r="144">
          <cell r="H144">
            <v>2013</v>
          </cell>
        </row>
        <row r="145">
          <cell r="H145">
            <v>2014</v>
          </cell>
        </row>
        <row r="146">
          <cell r="H146">
            <v>2015</v>
          </cell>
        </row>
        <row r="147">
          <cell r="H147">
            <v>2016</v>
          </cell>
        </row>
        <row r="148">
          <cell r="H148">
            <v>2017</v>
          </cell>
        </row>
        <row r="149">
          <cell r="H149">
            <v>2018</v>
          </cell>
        </row>
        <row r="150">
          <cell r="H150">
            <v>2019</v>
          </cell>
        </row>
        <row r="151">
          <cell r="H151">
            <v>2020</v>
          </cell>
        </row>
        <row r="152">
          <cell r="H152">
            <v>2021</v>
          </cell>
        </row>
        <row r="153">
          <cell r="H153">
            <v>2022</v>
          </cell>
        </row>
        <row r="154">
          <cell r="H154">
            <v>2023</v>
          </cell>
        </row>
        <row r="155">
          <cell r="H155">
            <v>2024</v>
          </cell>
        </row>
        <row r="156">
          <cell r="H156">
            <v>2025</v>
          </cell>
        </row>
        <row r="157">
          <cell r="H157">
            <v>2026</v>
          </cell>
        </row>
        <row r="158">
          <cell r="H158">
            <v>2027</v>
          </cell>
        </row>
        <row r="159">
          <cell r="H159">
            <v>2028</v>
          </cell>
        </row>
        <row r="160">
          <cell r="H160">
            <v>2029</v>
          </cell>
        </row>
        <row r="161">
          <cell r="H161">
            <v>2030</v>
          </cell>
        </row>
        <row r="162">
          <cell r="H162">
            <v>2031</v>
          </cell>
        </row>
        <row r="163">
          <cell r="H163">
            <v>2032</v>
          </cell>
        </row>
        <row r="164">
          <cell r="H164">
            <v>2009</v>
          </cell>
        </row>
        <row r="165">
          <cell r="H165">
            <v>2010</v>
          </cell>
        </row>
        <row r="166">
          <cell r="H166">
            <v>2011</v>
          </cell>
        </row>
        <row r="167">
          <cell r="H167">
            <v>2012</v>
          </cell>
        </row>
        <row r="168">
          <cell r="H168">
            <v>2013</v>
          </cell>
        </row>
        <row r="169">
          <cell r="H169">
            <v>2014</v>
          </cell>
        </row>
        <row r="170">
          <cell r="H170">
            <v>2015</v>
          </cell>
        </row>
        <row r="171">
          <cell r="H171">
            <v>2016</v>
          </cell>
        </row>
        <row r="172">
          <cell r="H172">
            <v>2017</v>
          </cell>
        </row>
        <row r="173">
          <cell r="H173">
            <v>2018</v>
          </cell>
        </row>
        <row r="174">
          <cell r="H174">
            <v>2019</v>
          </cell>
        </row>
        <row r="175">
          <cell r="H175">
            <v>2020</v>
          </cell>
        </row>
        <row r="176">
          <cell r="H176">
            <v>2021</v>
          </cell>
        </row>
        <row r="177">
          <cell r="H177">
            <v>2022</v>
          </cell>
        </row>
        <row r="178">
          <cell r="H178">
            <v>2023</v>
          </cell>
        </row>
        <row r="179">
          <cell r="H179">
            <v>2024</v>
          </cell>
        </row>
        <row r="180">
          <cell r="H180">
            <v>2025</v>
          </cell>
        </row>
        <row r="181">
          <cell r="H181">
            <v>2026</v>
          </cell>
        </row>
        <row r="182">
          <cell r="H182">
            <v>2027</v>
          </cell>
        </row>
        <row r="183">
          <cell r="H183">
            <v>2028</v>
          </cell>
        </row>
        <row r="184">
          <cell r="H184">
            <v>2029</v>
          </cell>
        </row>
        <row r="185">
          <cell r="H185">
            <v>2030</v>
          </cell>
        </row>
        <row r="186">
          <cell r="H186">
            <v>2031</v>
          </cell>
        </row>
        <row r="187">
          <cell r="H187">
            <v>2032</v>
          </cell>
        </row>
        <row r="188">
          <cell r="H188">
            <v>2033</v>
          </cell>
        </row>
        <row r="189">
          <cell r="H189">
            <v>2009</v>
          </cell>
        </row>
        <row r="190">
          <cell r="H190">
            <v>2010</v>
          </cell>
        </row>
        <row r="191">
          <cell r="H191">
            <v>2011</v>
          </cell>
        </row>
        <row r="192">
          <cell r="H192">
            <v>2012</v>
          </cell>
        </row>
        <row r="193">
          <cell r="H193">
            <v>2013</v>
          </cell>
        </row>
        <row r="194">
          <cell r="H194">
            <v>2014</v>
          </cell>
        </row>
        <row r="195">
          <cell r="H195">
            <v>2015</v>
          </cell>
        </row>
        <row r="196">
          <cell r="H196">
            <v>2016</v>
          </cell>
        </row>
        <row r="197">
          <cell r="H197">
            <v>2017</v>
          </cell>
        </row>
        <row r="198">
          <cell r="H198">
            <v>2018</v>
          </cell>
        </row>
        <row r="199">
          <cell r="H199">
            <v>2019</v>
          </cell>
        </row>
        <row r="200">
          <cell r="H200">
            <v>2020</v>
          </cell>
        </row>
        <row r="201">
          <cell r="H201">
            <v>2021</v>
          </cell>
        </row>
        <row r="202">
          <cell r="H202">
            <v>2009</v>
          </cell>
        </row>
        <row r="203">
          <cell r="H203">
            <v>2010</v>
          </cell>
        </row>
        <row r="204">
          <cell r="H204">
            <v>2011</v>
          </cell>
        </row>
        <row r="205">
          <cell r="H205">
            <v>2012</v>
          </cell>
        </row>
        <row r="206">
          <cell r="H206">
            <v>2013</v>
          </cell>
        </row>
        <row r="207">
          <cell r="H207">
            <v>2014</v>
          </cell>
        </row>
        <row r="208">
          <cell r="H208">
            <v>2015</v>
          </cell>
        </row>
        <row r="209">
          <cell r="H209">
            <v>2016</v>
          </cell>
        </row>
        <row r="210">
          <cell r="H210">
            <v>2017</v>
          </cell>
        </row>
        <row r="211">
          <cell r="H211">
            <v>2018</v>
          </cell>
        </row>
        <row r="212">
          <cell r="H212">
            <v>2019</v>
          </cell>
        </row>
        <row r="213">
          <cell r="H213">
            <v>2020</v>
          </cell>
        </row>
        <row r="214">
          <cell r="H214">
            <v>2021</v>
          </cell>
        </row>
        <row r="215">
          <cell r="H215">
            <v>2022</v>
          </cell>
        </row>
        <row r="216">
          <cell r="H216">
            <v>2023</v>
          </cell>
        </row>
        <row r="217">
          <cell r="H217">
            <v>2024</v>
          </cell>
        </row>
        <row r="218">
          <cell r="H218">
            <v>2009</v>
          </cell>
        </row>
        <row r="219">
          <cell r="H219">
            <v>2010</v>
          </cell>
        </row>
        <row r="220">
          <cell r="H220">
            <v>2011</v>
          </cell>
        </row>
        <row r="221">
          <cell r="H221">
            <v>2012</v>
          </cell>
        </row>
        <row r="222">
          <cell r="H222">
            <v>2013</v>
          </cell>
        </row>
        <row r="223">
          <cell r="H223">
            <v>2014</v>
          </cell>
        </row>
        <row r="224">
          <cell r="H224">
            <v>2015</v>
          </cell>
        </row>
        <row r="225">
          <cell r="H225">
            <v>2016</v>
          </cell>
        </row>
        <row r="226">
          <cell r="H226">
            <v>2017</v>
          </cell>
        </row>
        <row r="227">
          <cell r="H227">
            <v>2018</v>
          </cell>
        </row>
        <row r="228">
          <cell r="H228">
            <v>2019</v>
          </cell>
        </row>
        <row r="229">
          <cell r="H229">
            <v>2020</v>
          </cell>
        </row>
        <row r="230">
          <cell r="H230">
            <v>2021</v>
          </cell>
        </row>
        <row r="231">
          <cell r="H231">
            <v>2022</v>
          </cell>
        </row>
        <row r="232">
          <cell r="H232">
            <v>2023</v>
          </cell>
        </row>
        <row r="233">
          <cell r="H233">
            <v>2024</v>
          </cell>
        </row>
        <row r="234">
          <cell r="H234">
            <v>2025</v>
          </cell>
        </row>
        <row r="235">
          <cell r="H235">
            <v>2026</v>
          </cell>
        </row>
        <row r="236">
          <cell r="H236">
            <v>2027</v>
          </cell>
        </row>
        <row r="237">
          <cell r="H237">
            <v>2028</v>
          </cell>
        </row>
        <row r="238">
          <cell r="H238">
            <v>2029</v>
          </cell>
        </row>
        <row r="239">
          <cell r="H239">
            <v>2030</v>
          </cell>
        </row>
        <row r="240">
          <cell r="H240">
            <v>2031</v>
          </cell>
        </row>
        <row r="241">
          <cell r="H241">
            <v>2032</v>
          </cell>
        </row>
        <row r="242">
          <cell r="H242">
            <v>2033</v>
          </cell>
        </row>
        <row r="243">
          <cell r="H243">
            <v>2009</v>
          </cell>
        </row>
        <row r="244">
          <cell r="H244">
            <v>2010</v>
          </cell>
        </row>
        <row r="245">
          <cell r="H245">
            <v>2011</v>
          </cell>
        </row>
        <row r="246">
          <cell r="H246">
            <v>2012</v>
          </cell>
        </row>
        <row r="247">
          <cell r="H247">
            <v>2013</v>
          </cell>
        </row>
        <row r="248">
          <cell r="H248">
            <v>2014</v>
          </cell>
        </row>
        <row r="249">
          <cell r="H249">
            <v>2015</v>
          </cell>
        </row>
        <row r="250">
          <cell r="H250">
            <v>2016</v>
          </cell>
        </row>
        <row r="251">
          <cell r="H251">
            <v>2017</v>
          </cell>
        </row>
        <row r="252">
          <cell r="H252">
            <v>2018</v>
          </cell>
        </row>
        <row r="253">
          <cell r="H253">
            <v>2019</v>
          </cell>
        </row>
        <row r="254">
          <cell r="H254">
            <v>2020</v>
          </cell>
        </row>
        <row r="255">
          <cell r="H255">
            <v>2021</v>
          </cell>
        </row>
        <row r="256">
          <cell r="H256">
            <v>2009</v>
          </cell>
        </row>
        <row r="257">
          <cell r="H257">
            <v>2010</v>
          </cell>
        </row>
        <row r="258">
          <cell r="H258">
            <v>2011</v>
          </cell>
        </row>
        <row r="259">
          <cell r="H259">
            <v>2012</v>
          </cell>
        </row>
        <row r="260">
          <cell r="H260">
            <v>2013</v>
          </cell>
        </row>
        <row r="261">
          <cell r="H261">
            <v>2014</v>
          </cell>
        </row>
        <row r="262">
          <cell r="H262">
            <v>2015</v>
          </cell>
        </row>
        <row r="263">
          <cell r="H263">
            <v>2016</v>
          </cell>
        </row>
        <row r="264">
          <cell r="H264">
            <v>2009</v>
          </cell>
        </row>
        <row r="265">
          <cell r="H265">
            <v>2010</v>
          </cell>
        </row>
        <row r="266">
          <cell r="H266">
            <v>2011</v>
          </cell>
        </row>
        <row r="267">
          <cell r="H267">
            <v>2012</v>
          </cell>
        </row>
        <row r="268">
          <cell r="H268">
            <v>2013</v>
          </cell>
        </row>
        <row r="269">
          <cell r="H269">
            <v>2014</v>
          </cell>
        </row>
        <row r="270">
          <cell r="H270">
            <v>2015</v>
          </cell>
        </row>
        <row r="271">
          <cell r="H271">
            <v>2016</v>
          </cell>
        </row>
        <row r="272">
          <cell r="H272">
            <v>2011</v>
          </cell>
        </row>
        <row r="273">
          <cell r="H273">
            <v>2012</v>
          </cell>
        </row>
        <row r="274">
          <cell r="H274">
            <v>2013</v>
          </cell>
        </row>
        <row r="275">
          <cell r="H275">
            <v>2014</v>
          </cell>
        </row>
        <row r="276">
          <cell r="H276">
            <v>2015</v>
          </cell>
        </row>
        <row r="277">
          <cell r="H277">
            <v>2016</v>
          </cell>
        </row>
        <row r="278">
          <cell r="H278">
            <v>2017</v>
          </cell>
        </row>
        <row r="279">
          <cell r="H279">
            <v>2018</v>
          </cell>
        </row>
        <row r="280">
          <cell r="H280">
            <v>2011</v>
          </cell>
        </row>
        <row r="281">
          <cell r="H281">
            <v>2013</v>
          </cell>
        </row>
        <row r="282">
          <cell r="H282">
            <v>2011</v>
          </cell>
        </row>
        <row r="283">
          <cell r="H283">
            <v>2012</v>
          </cell>
        </row>
        <row r="284">
          <cell r="H284">
            <v>2013</v>
          </cell>
        </row>
        <row r="285">
          <cell r="H285">
            <v>2014</v>
          </cell>
        </row>
        <row r="286">
          <cell r="H286">
            <v>2015</v>
          </cell>
        </row>
        <row r="287">
          <cell r="H287">
            <v>2016</v>
          </cell>
        </row>
        <row r="288">
          <cell r="H288">
            <v>2017</v>
          </cell>
        </row>
        <row r="289">
          <cell r="H289">
            <v>2018</v>
          </cell>
        </row>
        <row r="290">
          <cell r="H290">
            <v>2019</v>
          </cell>
        </row>
        <row r="291">
          <cell r="H291">
            <v>2020</v>
          </cell>
        </row>
        <row r="292">
          <cell r="H292">
            <v>2021</v>
          </cell>
        </row>
        <row r="293">
          <cell r="H293">
            <v>2022</v>
          </cell>
        </row>
        <row r="294">
          <cell r="H294">
            <v>2011</v>
          </cell>
        </row>
        <row r="295">
          <cell r="H295">
            <v>2012</v>
          </cell>
        </row>
        <row r="296">
          <cell r="H296">
            <v>2013</v>
          </cell>
        </row>
        <row r="297">
          <cell r="H297">
            <v>2014</v>
          </cell>
        </row>
        <row r="298">
          <cell r="H298">
            <v>2015</v>
          </cell>
        </row>
        <row r="299">
          <cell r="H299">
            <v>2016</v>
          </cell>
        </row>
        <row r="300">
          <cell r="H300">
            <v>2017</v>
          </cell>
        </row>
        <row r="301">
          <cell r="H301">
            <v>2018</v>
          </cell>
        </row>
        <row r="302">
          <cell r="H302">
            <v>2019</v>
          </cell>
        </row>
        <row r="303">
          <cell r="H303">
            <v>2020</v>
          </cell>
        </row>
        <row r="304">
          <cell r="H304">
            <v>2021</v>
          </cell>
        </row>
        <row r="305">
          <cell r="H305">
            <v>2012</v>
          </cell>
        </row>
        <row r="306">
          <cell r="H306">
            <v>2013</v>
          </cell>
        </row>
        <row r="307">
          <cell r="H307">
            <v>2014</v>
          </cell>
        </row>
        <row r="308">
          <cell r="H308">
            <v>2015</v>
          </cell>
        </row>
        <row r="309">
          <cell r="H309">
            <v>2016</v>
          </cell>
        </row>
        <row r="310">
          <cell r="H310">
            <v>2017</v>
          </cell>
        </row>
        <row r="311">
          <cell r="H311">
            <v>2018</v>
          </cell>
        </row>
        <row r="312">
          <cell r="H312">
            <v>2019</v>
          </cell>
        </row>
        <row r="313">
          <cell r="H313">
            <v>2020</v>
          </cell>
        </row>
        <row r="314">
          <cell r="H314">
            <v>2021</v>
          </cell>
        </row>
        <row r="315">
          <cell r="H315">
            <v>2022</v>
          </cell>
        </row>
        <row r="316">
          <cell r="H316">
            <v>2023</v>
          </cell>
        </row>
        <row r="317">
          <cell r="H317">
            <v>2024</v>
          </cell>
        </row>
        <row r="318">
          <cell r="H318">
            <v>2025</v>
          </cell>
        </row>
        <row r="319">
          <cell r="H319">
            <v>2026</v>
          </cell>
        </row>
        <row r="320">
          <cell r="H320">
            <v>2027</v>
          </cell>
        </row>
        <row r="321">
          <cell r="H321">
            <v>2028</v>
          </cell>
        </row>
        <row r="322">
          <cell r="H322">
            <v>2012</v>
          </cell>
        </row>
        <row r="323">
          <cell r="H323">
            <v>2013</v>
          </cell>
        </row>
        <row r="324">
          <cell r="H324">
            <v>2014</v>
          </cell>
        </row>
        <row r="325">
          <cell r="H325">
            <v>2015</v>
          </cell>
        </row>
        <row r="326">
          <cell r="H326">
            <v>2016</v>
          </cell>
        </row>
        <row r="327">
          <cell r="H327">
            <v>2017</v>
          </cell>
        </row>
        <row r="328">
          <cell r="H328">
            <v>2018</v>
          </cell>
        </row>
        <row r="329">
          <cell r="H329">
            <v>2019</v>
          </cell>
        </row>
        <row r="330">
          <cell r="H330">
            <v>2020</v>
          </cell>
        </row>
        <row r="331">
          <cell r="H331">
            <v>2021</v>
          </cell>
        </row>
        <row r="332">
          <cell r="H332">
            <v>2022</v>
          </cell>
        </row>
        <row r="333">
          <cell r="H333">
            <v>2023</v>
          </cell>
        </row>
        <row r="334">
          <cell r="H334">
            <v>2024</v>
          </cell>
        </row>
        <row r="335">
          <cell r="H335">
            <v>2025</v>
          </cell>
        </row>
        <row r="336">
          <cell r="H336">
            <v>2026</v>
          </cell>
        </row>
        <row r="337">
          <cell r="H337">
            <v>2027</v>
          </cell>
        </row>
        <row r="338">
          <cell r="H338">
            <v>2028</v>
          </cell>
        </row>
        <row r="339">
          <cell r="H339">
            <v>2014</v>
          </cell>
        </row>
        <row r="340">
          <cell r="H340">
            <v>2020</v>
          </cell>
        </row>
        <row r="341">
          <cell r="H341">
            <v>2023</v>
          </cell>
        </row>
        <row r="342">
          <cell r="H342">
            <v>2024</v>
          </cell>
        </row>
        <row r="343">
          <cell r="H343">
            <v>2025</v>
          </cell>
        </row>
        <row r="344">
          <cell r="H344">
            <v>2026</v>
          </cell>
        </row>
        <row r="345">
          <cell r="H345">
            <v>2027</v>
          </cell>
        </row>
        <row r="346">
          <cell r="H346">
            <v>2028</v>
          </cell>
        </row>
        <row r="347">
          <cell r="H347">
            <v>2029</v>
          </cell>
        </row>
        <row r="348">
          <cell r="H348">
            <v>2030</v>
          </cell>
        </row>
        <row r="349">
          <cell r="H349">
            <v>2031</v>
          </cell>
        </row>
        <row r="350">
          <cell r="H350">
            <v>2032</v>
          </cell>
        </row>
        <row r="351">
          <cell r="H351">
            <v>2033</v>
          </cell>
        </row>
        <row r="352">
          <cell r="H352">
            <v>2012</v>
          </cell>
        </row>
        <row r="353">
          <cell r="H353">
            <v>2013</v>
          </cell>
        </row>
        <row r="354">
          <cell r="H354">
            <v>2014</v>
          </cell>
        </row>
        <row r="355">
          <cell r="H355">
            <v>2015</v>
          </cell>
        </row>
        <row r="356">
          <cell r="H356">
            <v>2016</v>
          </cell>
        </row>
        <row r="357">
          <cell r="H357">
            <v>2017</v>
          </cell>
        </row>
        <row r="358">
          <cell r="H358">
            <v>2018</v>
          </cell>
        </row>
        <row r="359">
          <cell r="H359">
            <v>2019</v>
          </cell>
        </row>
        <row r="360">
          <cell r="H360">
            <v>2020</v>
          </cell>
        </row>
        <row r="361">
          <cell r="H361">
            <v>2021</v>
          </cell>
        </row>
        <row r="362">
          <cell r="H362">
            <v>2022</v>
          </cell>
        </row>
        <row r="363">
          <cell r="H363">
            <v>2023</v>
          </cell>
        </row>
        <row r="364">
          <cell r="H364">
            <v>2024</v>
          </cell>
        </row>
        <row r="365">
          <cell r="H365">
            <v>2025</v>
          </cell>
        </row>
        <row r="366">
          <cell r="H366">
            <v>2026</v>
          </cell>
        </row>
        <row r="367">
          <cell r="H367">
            <v>2027</v>
          </cell>
        </row>
        <row r="368">
          <cell r="H368">
            <v>2028</v>
          </cell>
        </row>
        <row r="369">
          <cell r="H369">
            <v>2019</v>
          </cell>
        </row>
        <row r="370">
          <cell r="H370">
            <v>2020</v>
          </cell>
        </row>
        <row r="371">
          <cell r="H371">
            <v>2020</v>
          </cell>
        </row>
        <row r="372">
          <cell r="H372">
            <v>2021</v>
          </cell>
        </row>
        <row r="373">
          <cell r="H373">
            <v>2022</v>
          </cell>
        </row>
        <row r="374">
          <cell r="H374">
            <v>2022</v>
          </cell>
        </row>
        <row r="375">
          <cell r="H375">
            <v>2014</v>
          </cell>
        </row>
        <row r="376">
          <cell r="H376">
            <v>2015</v>
          </cell>
        </row>
        <row r="377">
          <cell r="H377">
            <v>2016</v>
          </cell>
        </row>
        <row r="378">
          <cell r="H378">
            <v>2017</v>
          </cell>
        </row>
        <row r="379">
          <cell r="H379">
            <v>2018</v>
          </cell>
        </row>
        <row r="380">
          <cell r="H380">
            <v>2019</v>
          </cell>
        </row>
        <row r="381">
          <cell r="H381">
            <v>2020</v>
          </cell>
        </row>
        <row r="382">
          <cell r="H382">
            <v>2016</v>
          </cell>
        </row>
        <row r="383">
          <cell r="H383">
            <v>2017</v>
          </cell>
        </row>
        <row r="384">
          <cell r="H384">
            <v>2018</v>
          </cell>
        </row>
        <row r="385">
          <cell r="H385">
            <v>2019</v>
          </cell>
        </row>
        <row r="386">
          <cell r="H386">
            <v>2020</v>
          </cell>
        </row>
        <row r="387">
          <cell r="H387">
            <v>2021</v>
          </cell>
        </row>
        <row r="388">
          <cell r="H388">
            <v>2022</v>
          </cell>
        </row>
        <row r="389">
          <cell r="H389">
            <v>2023</v>
          </cell>
        </row>
        <row r="390">
          <cell r="H390">
            <v>2024</v>
          </cell>
        </row>
        <row r="391">
          <cell r="H391">
            <v>2025</v>
          </cell>
        </row>
        <row r="392">
          <cell r="H392">
            <v>2026</v>
          </cell>
        </row>
        <row r="393">
          <cell r="H393">
            <v>2027</v>
          </cell>
        </row>
        <row r="394">
          <cell r="H394">
            <v>2028</v>
          </cell>
        </row>
        <row r="395">
          <cell r="H395">
            <v>2029</v>
          </cell>
        </row>
        <row r="396">
          <cell r="H396">
            <v>2030</v>
          </cell>
        </row>
        <row r="397">
          <cell r="H397">
            <v>2031</v>
          </cell>
        </row>
        <row r="398">
          <cell r="H398">
            <v>2032</v>
          </cell>
        </row>
        <row r="399">
          <cell r="H399">
            <v>2033</v>
          </cell>
        </row>
        <row r="400">
          <cell r="H400">
            <v>2034</v>
          </cell>
        </row>
        <row r="401">
          <cell r="H401">
            <v>2035</v>
          </cell>
        </row>
        <row r="402">
          <cell r="H402">
            <v>2036</v>
          </cell>
        </row>
        <row r="403">
          <cell r="H403">
            <v>2037</v>
          </cell>
        </row>
        <row r="404">
          <cell r="H404">
            <v>2038</v>
          </cell>
        </row>
        <row r="405">
          <cell r="H405">
            <v>2038</v>
          </cell>
        </row>
        <row r="406">
          <cell r="H406">
            <v>2039</v>
          </cell>
        </row>
        <row r="407">
          <cell r="H407">
            <v>2039</v>
          </cell>
        </row>
        <row r="408">
          <cell r="H408">
            <v>2040</v>
          </cell>
        </row>
        <row r="409">
          <cell r="H409">
            <v>2040</v>
          </cell>
        </row>
        <row r="410">
          <cell r="H410">
            <v>2041</v>
          </cell>
        </row>
        <row r="411">
          <cell r="H411">
            <v>2041</v>
          </cell>
        </row>
        <row r="412">
          <cell r="H412">
            <v>2042</v>
          </cell>
        </row>
        <row r="413">
          <cell r="H413">
            <v>2042</v>
          </cell>
        </row>
        <row r="414">
          <cell r="H414">
            <v>2016</v>
          </cell>
        </row>
        <row r="415">
          <cell r="H415">
            <v>2017</v>
          </cell>
        </row>
        <row r="416">
          <cell r="H416">
            <v>2018</v>
          </cell>
        </row>
        <row r="417">
          <cell r="H417">
            <v>2019</v>
          </cell>
        </row>
        <row r="418">
          <cell r="H418">
            <v>2020</v>
          </cell>
        </row>
        <row r="419">
          <cell r="H419">
            <v>2021</v>
          </cell>
        </row>
        <row r="420">
          <cell r="H420">
            <v>2022</v>
          </cell>
        </row>
        <row r="421">
          <cell r="H421">
            <v>2023</v>
          </cell>
        </row>
        <row r="422">
          <cell r="H422">
            <v>2024</v>
          </cell>
        </row>
        <row r="423">
          <cell r="H423">
            <v>2025</v>
          </cell>
        </row>
        <row r="424">
          <cell r="H424">
            <v>2026</v>
          </cell>
        </row>
        <row r="425">
          <cell r="H425">
            <v>2027</v>
          </cell>
        </row>
        <row r="426">
          <cell r="H426">
            <v>2028</v>
          </cell>
        </row>
        <row r="427">
          <cell r="H427">
            <v>2029</v>
          </cell>
        </row>
        <row r="428">
          <cell r="H428">
            <v>2030</v>
          </cell>
        </row>
        <row r="429">
          <cell r="H429">
            <v>2031</v>
          </cell>
        </row>
        <row r="430">
          <cell r="H430">
            <v>2032</v>
          </cell>
        </row>
        <row r="431">
          <cell r="H431">
            <v>2033</v>
          </cell>
        </row>
        <row r="432">
          <cell r="H432">
            <v>2034</v>
          </cell>
        </row>
        <row r="433">
          <cell r="H433">
            <v>2035</v>
          </cell>
        </row>
        <row r="434">
          <cell r="H434">
            <v>2036</v>
          </cell>
        </row>
        <row r="435">
          <cell r="H435">
            <v>2037</v>
          </cell>
        </row>
        <row r="436">
          <cell r="H436">
            <v>2013</v>
          </cell>
        </row>
        <row r="437">
          <cell r="H437">
            <v>2014</v>
          </cell>
        </row>
        <row r="438">
          <cell r="H438">
            <v>2015</v>
          </cell>
        </row>
        <row r="439">
          <cell r="H439">
            <v>2016</v>
          </cell>
        </row>
        <row r="440">
          <cell r="H440">
            <v>2017</v>
          </cell>
        </row>
        <row r="441">
          <cell r="H441">
            <v>2018</v>
          </cell>
        </row>
        <row r="442">
          <cell r="H442">
            <v>2019</v>
          </cell>
        </row>
        <row r="443">
          <cell r="H443">
            <v>2020</v>
          </cell>
        </row>
        <row r="444">
          <cell r="H444">
            <v>2013</v>
          </cell>
        </row>
        <row r="445">
          <cell r="H445">
            <v>2014</v>
          </cell>
        </row>
        <row r="446">
          <cell r="H446">
            <v>2015</v>
          </cell>
        </row>
        <row r="447">
          <cell r="H447">
            <v>2016</v>
          </cell>
        </row>
        <row r="448">
          <cell r="H448">
            <v>2017</v>
          </cell>
        </row>
        <row r="449">
          <cell r="H449">
            <v>2018</v>
          </cell>
        </row>
        <row r="450">
          <cell r="H450">
            <v>2019</v>
          </cell>
        </row>
        <row r="451">
          <cell r="H451">
            <v>2028</v>
          </cell>
        </row>
        <row r="452">
          <cell r="H452">
            <v>2014</v>
          </cell>
        </row>
        <row r="453">
          <cell r="H453">
            <v>2015</v>
          </cell>
        </row>
        <row r="454">
          <cell r="H454">
            <v>2016</v>
          </cell>
        </row>
        <row r="455">
          <cell r="H455">
            <v>2017</v>
          </cell>
        </row>
        <row r="456">
          <cell r="H456">
            <v>2018</v>
          </cell>
        </row>
        <row r="457">
          <cell r="H457">
            <v>2019</v>
          </cell>
        </row>
        <row r="458">
          <cell r="H458">
            <v>2020</v>
          </cell>
        </row>
        <row r="459">
          <cell r="H459">
            <v>2021</v>
          </cell>
        </row>
        <row r="460">
          <cell r="H460">
            <v>2022</v>
          </cell>
        </row>
        <row r="461">
          <cell r="H461">
            <v>2023</v>
          </cell>
        </row>
        <row r="462">
          <cell r="H462">
            <v>2024</v>
          </cell>
        </row>
        <row r="463">
          <cell r="H463">
            <v>2025</v>
          </cell>
        </row>
        <row r="464">
          <cell r="H464">
            <v>2026</v>
          </cell>
        </row>
        <row r="465">
          <cell r="H465">
            <v>2027</v>
          </cell>
        </row>
        <row r="466">
          <cell r="H466">
            <v>2028</v>
          </cell>
        </row>
        <row r="467">
          <cell r="H467">
            <v>2029</v>
          </cell>
        </row>
        <row r="468">
          <cell r="H468">
            <v>2030</v>
          </cell>
        </row>
        <row r="469">
          <cell r="H469">
            <v>2031</v>
          </cell>
        </row>
        <row r="470">
          <cell r="H470">
            <v>2032</v>
          </cell>
        </row>
        <row r="471">
          <cell r="H471">
            <v>2033</v>
          </cell>
        </row>
        <row r="472">
          <cell r="H472">
            <v>2014</v>
          </cell>
        </row>
        <row r="473">
          <cell r="H473">
            <v>2015</v>
          </cell>
        </row>
        <row r="474">
          <cell r="H474">
            <v>2016</v>
          </cell>
        </row>
        <row r="475">
          <cell r="H475">
            <v>2017</v>
          </cell>
        </row>
        <row r="476">
          <cell r="H476">
            <v>2018</v>
          </cell>
        </row>
        <row r="477">
          <cell r="H477">
            <v>2019</v>
          </cell>
        </row>
        <row r="478">
          <cell r="H478">
            <v>2020</v>
          </cell>
        </row>
        <row r="479">
          <cell r="H479">
            <v>2021</v>
          </cell>
        </row>
        <row r="480">
          <cell r="H480">
            <v>2022</v>
          </cell>
        </row>
        <row r="481">
          <cell r="H481">
            <v>2023</v>
          </cell>
        </row>
        <row r="482">
          <cell r="H482">
            <v>2024</v>
          </cell>
        </row>
        <row r="483">
          <cell r="H483">
            <v>2025</v>
          </cell>
        </row>
        <row r="484">
          <cell r="H484">
            <v>2026</v>
          </cell>
        </row>
        <row r="485">
          <cell r="H485">
            <v>2027</v>
          </cell>
        </row>
        <row r="486">
          <cell r="H486">
            <v>2028</v>
          </cell>
        </row>
        <row r="487">
          <cell r="H487">
            <v>2014</v>
          </cell>
        </row>
        <row r="488">
          <cell r="H488">
            <v>2015</v>
          </cell>
        </row>
        <row r="489">
          <cell r="H489">
            <v>2016</v>
          </cell>
        </row>
        <row r="490">
          <cell r="H490">
            <v>2017</v>
          </cell>
        </row>
        <row r="491">
          <cell r="H491">
            <v>2018</v>
          </cell>
        </row>
        <row r="492">
          <cell r="H492">
            <v>2019</v>
          </cell>
        </row>
        <row r="493">
          <cell r="H493">
            <v>2020</v>
          </cell>
        </row>
        <row r="494">
          <cell r="H494">
            <v>2021</v>
          </cell>
        </row>
        <row r="495">
          <cell r="H495">
            <v>2022</v>
          </cell>
        </row>
        <row r="496">
          <cell r="H496">
            <v>2023</v>
          </cell>
        </row>
        <row r="497">
          <cell r="H497">
            <v>2024</v>
          </cell>
        </row>
        <row r="498">
          <cell r="H498">
            <v>2025</v>
          </cell>
        </row>
        <row r="499">
          <cell r="H499">
            <v>2026</v>
          </cell>
        </row>
        <row r="500">
          <cell r="H500">
            <v>2027</v>
          </cell>
        </row>
        <row r="501">
          <cell r="H501">
            <v>2028</v>
          </cell>
        </row>
        <row r="502">
          <cell r="H502">
            <v>2016</v>
          </cell>
        </row>
        <row r="503">
          <cell r="H503">
            <v>2017</v>
          </cell>
        </row>
        <row r="504">
          <cell r="H504">
            <v>2018</v>
          </cell>
        </row>
        <row r="505">
          <cell r="H505">
            <v>2019</v>
          </cell>
        </row>
        <row r="506">
          <cell r="H506">
            <v>2020</v>
          </cell>
        </row>
        <row r="507">
          <cell r="H507">
            <v>2021</v>
          </cell>
        </row>
        <row r="508">
          <cell r="H508">
            <v>2022</v>
          </cell>
        </row>
        <row r="509">
          <cell r="H509">
            <v>2023</v>
          </cell>
        </row>
        <row r="510">
          <cell r="H510">
            <v>2024</v>
          </cell>
        </row>
        <row r="511">
          <cell r="H511">
            <v>2025</v>
          </cell>
        </row>
        <row r="512">
          <cell r="H512">
            <v>2026</v>
          </cell>
        </row>
        <row r="513">
          <cell r="H513">
            <v>2027</v>
          </cell>
        </row>
        <row r="514">
          <cell r="H514">
            <v>2028</v>
          </cell>
        </row>
        <row r="515">
          <cell r="H515">
            <v>2029</v>
          </cell>
        </row>
        <row r="516">
          <cell r="H516">
            <v>2030</v>
          </cell>
        </row>
        <row r="517">
          <cell r="H517">
            <v>2031</v>
          </cell>
        </row>
        <row r="518">
          <cell r="H518">
            <v>2032</v>
          </cell>
        </row>
        <row r="519">
          <cell r="H519">
            <v>2033</v>
          </cell>
        </row>
        <row r="520">
          <cell r="H520">
            <v>2034</v>
          </cell>
        </row>
        <row r="521">
          <cell r="H521">
            <v>2017</v>
          </cell>
        </row>
        <row r="522">
          <cell r="H522">
            <v>2018</v>
          </cell>
        </row>
        <row r="523">
          <cell r="H523">
            <v>2019</v>
          </cell>
        </row>
        <row r="524">
          <cell r="H524">
            <v>2020</v>
          </cell>
        </row>
        <row r="525">
          <cell r="H525">
            <v>2021</v>
          </cell>
        </row>
        <row r="526">
          <cell r="H526">
            <v>2022</v>
          </cell>
        </row>
        <row r="527">
          <cell r="H527">
            <v>2023</v>
          </cell>
        </row>
        <row r="528">
          <cell r="H528">
            <v>2024</v>
          </cell>
        </row>
        <row r="529">
          <cell r="H529">
            <v>2025</v>
          </cell>
        </row>
        <row r="530">
          <cell r="H530">
            <v>2026</v>
          </cell>
        </row>
        <row r="531">
          <cell r="H531">
            <v>2027</v>
          </cell>
        </row>
        <row r="532">
          <cell r="H532">
            <v>2028</v>
          </cell>
        </row>
        <row r="533">
          <cell r="H533">
            <v>2029</v>
          </cell>
        </row>
        <row r="534">
          <cell r="H534">
            <v>2030</v>
          </cell>
        </row>
        <row r="535">
          <cell r="H535">
            <v>2031</v>
          </cell>
        </row>
        <row r="536">
          <cell r="H536">
            <v>2032</v>
          </cell>
        </row>
        <row r="537">
          <cell r="H537">
            <v>2033</v>
          </cell>
        </row>
        <row r="538">
          <cell r="H538">
            <v>2034</v>
          </cell>
        </row>
        <row r="539">
          <cell r="H539">
            <v>2035</v>
          </cell>
        </row>
        <row r="540">
          <cell r="H540">
            <v>2036</v>
          </cell>
        </row>
        <row r="541">
          <cell r="H541">
            <v>2037</v>
          </cell>
        </row>
        <row r="542">
          <cell r="H542">
            <v>2038</v>
          </cell>
        </row>
        <row r="543">
          <cell r="H543">
            <v>2039</v>
          </cell>
        </row>
        <row r="544">
          <cell r="H544">
            <v>2040</v>
          </cell>
        </row>
        <row r="545">
          <cell r="H545">
            <v>2041</v>
          </cell>
        </row>
        <row r="546">
          <cell r="H546">
            <v>2042</v>
          </cell>
        </row>
        <row r="547">
          <cell r="H547">
            <v>2043</v>
          </cell>
        </row>
        <row r="548">
          <cell r="H548">
            <v>2044</v>
          </cell>
        </row>
        <row r="549">
          <cell r="H549">
            <v>2017</v>
          </cell>
        </row>
        <row r="550">
          <cell r="H550">
            <v>2018</v>
          </cell>
        </row>
        <row r="551">
          <cell r="H551">
            <v>2019</v>
          </cell>
        </row>
        <row r="552">
          <cell r="H552">
            <v>2020</v>
          </cell>
        </row>
        <row r="553">
          <cell r="H553">
            <v>2021</v>
          </cell>
        </row>
        <row r="554">
          <cell r="H554">
            <v>2022</v>
          </cell>
        </row>
        <row r="555">
          <cell r="H555">
            <v>2023</v>
          </cell>
        </row>
        <row r="556">
          <cell r="H556">
            <v>2024</v>
          </cell>
        </row>
        <row r="557">
          <cell r="H557">
            <v>2025</v>
          </cell>
        </row>
        <row r="558">
          <cell r="H558">
            <v>2026</v>
          </cell>
        </row>
        <row r="559">
          <cell r="H559">
            <v>2027</v>
          </cell>
        </row>
        <row r="560">
          <cell r="H560">
            <v>2028</v>
          </cell>
        </row>
        <row r="561">
          <cell r="H561">
            <v>2029</v>
          </cell>
        </row>
        <row r="562">
          <cell r="H562">
            <v>2030</v>
          </cell>
        </row>
        <row r="563">
          <cell r="H563">
            <v>2031</v>
          </cell>
        </row>
        <row r="564">
          <cell r="H564">
            <v>2032</v>
          </cell>
        </row>
        <row r="565">
          <cell r="H565">
            <v>2033</v>
          </cell>
        </row>
        <row r="566">
          <cell r="H566">
            <v>2034</v>
          </cell>
        </row>
        <row r="567">
          <cell r="H567">
            <v>2035</v>
          </cell>
        </row>
        <row r="568">
          <cell r="H568">
            <v>2036</v>
          </cell>
        </row>
        <row r="569">
          <cell r="H569">
            <v>2037</v>
          </cell>
        </row>
        <row r="570">
          <cell r="H570">
            <v>2038</v>
          </cell>
        </row>
        <row r="571">
          <cell r="H571">
            <v>2039</v>
          </cell>
        </row>
        <row r="572">
          <cell r="H572">
            <v>2040</v>
          </cell>
        </row>
        <row r="573">
          <cell r="H573">
            <v>2041</v>
          </cell>
        </row>
        <row r="574">
          <cell r="H574">
            <v>2042</v>
          </cell>
        </row>
        <row r="575">
          <cell r="H575">
            <v>2043</v>
          </cell>
        </row>
        <row r="576">
          <cell r="H576">
            <v>2044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selection sqref="A1:K1"/>
    </sheetView>
  </sheetViews>
  <sheetFormatPr defaultRowHeight="15.6" customHeight="1" x14ac:dyDescent="0.2"/>
  <cols>
    <col min="1" max="1" width="2.42578125" style="1" customWidth="1"/>
    <col min="2" max="2" width="2.28515625" style="1" customWidth="1"/>
    <col min="3" max="3" width="20.140625" style="1" customWidth="1"/>
    <col min="4" max="4" width="3.5703125" style="1" customWidth="1"/>
    <col min="5" max="5" width="24" style="1" customWidth="1"/>
    <col min="6" max="6" width="9.85546875" style="1" customWidth="1"/>
    <col min="7" max="7" width="19.140625" style="1" customWidth="1"/>
    <col min="8" max="8" width="3.5703125" style="1" customWidth="1"/>
    <col min="9" max="9" width="4.85546875" style="1" customWidth="1"/>
    <col min="10" max="10" width="23.7109375" style="1" customWidth="1"/>
    <col min="11" max="11" width="3.28515625" style="1" customWidth="1"/>
    <col min="12" max="12" width="26" style="1" bestFit="1" customWidth="1"/>
    <col min="13" max="13" width="18.28515625" style="1" customWidth="1"/>
    <col min="14" max="16384" width="9.140625" style="1"/>
  </cols>
  <sheetData>
    <row r="1" spans="1:13" ht="15.6" customHeight="1" x14ac:dyDescent="0.2">
      <c r="A1" s="262" t="s">
        <v>24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3" ht="15.6" customHeight="1" x14ac:dyDescent="0.2">
      <c r="D2" s="183"/>
    </row>
    <row r="3" spans="1:13" ht="15.6" customHeight="1" x14ac:dyDescent="0.2">
      <c r="A3" s="263" t="s">
        <v>89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3" ht="15.6" customHeight="1" x14ac:dyDescent="0.2">
      <c r="C4" s="186"/>
      <c r="D4" s="186"/>
    </row>
    <row r="5" spans="1:13" ht="15.6" customHeight="1" x14ac:dyDescent="0.25">
      <c r="A5" s="264" t="s">
        <v>125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</row>
    <row r="7" spans="1:13" ht="15.6" customHeight="1" x14ac:dyDescent="0.25">
      <c r="D7" s="187"/>
    </row>
    <row r="9" spans="1:13" ht="15.6" customHeight="1" x14ac:dyDescent="0.2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0" spans="1:13" ht="15.6" customHeight="1" x14ac:dyDescent="0.2">
      <c r="A10" s="32"/>
      <c r="K10" s="189"/>
    </row>
    <row r="11" spans="1:13" ht="15.6" customHeight="1" x14ac:dyDescent="0.2">
      <c r="A11" s="32"/>
      <c r="B11" s="186" t="s">
        <v>90</v>
      </c>
      <c r="K11" s="189"/>
    </row>
    <row r="12" spans="1:13" ht="15.6" customHeight="1" x14ac:dyDescent="0.2">
      <c r="A12" s="32"/>
      <c r="K12" s="189"/>
    </row>
    <row r="13" spans="1:13" ht="15.6" customHeight="1" x14ac:dyDescent="0.2">
      <c r="A13" s="32"/>
      <c r="B13" s="263" t="s">
        <v>91</v>
      </c>
      <c r="C13" s="263"/>
      <c r="K13" s="189"/>
    </row>
    <row r="14" spans="1:13" ht="15.6" customHeight="1" x14ac:dyDescent="0.2">
      <c r="A14" s="32"/>
      <c r="B14" s="265" t="s">
        <v>92</v>
      </c>
      <c r="C14" s="265"/>
      <c r="E14" s="190" t="s">
        <v>93</v>
      </c>
      <c r="G14" s="191" t="s">
        <v>94</v>
      </c>
      <c r="H14" s="192"/>
      <c r="J14" s="190" t="s">
        <v>95</v>
      </c>
      <c r="K14" s="189"/>
      <c r="M14" s="193"/>
    </row>
    <row r="15" spans="1:13" ht="15.6" customHeight="1" x14ac:dyDescent="0.2">
      <c r="A15" s="32"/>
      <c r="E15" s="194"/>
      <c r="G15" s="194"/>
      <c r="H15" s="194"/>
      <c r="J15" s="194"/>
      <c r="K15" s="189"/>
    </row>
    <row r="16" spans="1:13" ht="15.6" customHeight="1" x14ac:dyDescent="0.2">
      <c r="A16" s="32"/>
      <c r="C16" s="186" t="s">
        <v>96</v>
      </c>
      <c r="E16" s="195">
        <v>0</v>
      </c>
      <c r="F16" s="196"/>
      <c r="G16" s="195">
        <f>38620000+4980000+225000+11350000+92734000+5000</f>
        <v>147914000</v>
      </c>
      <c r="H16" s="195"/>
      <c r="I16" s="196"/>
      <c r="J16" s="195">
        <f t="shared" ref="J16:J21" si="0">E16+G16</f>
        <v>147914000</v>
      </c>
      <c r="K16" s="189"/>
    </row>
    <row r="17" spans="1:12" ht="15.6" customHeight="1" x14ac:dyDescent="0.2">
      <c r="A17" s="32"/>
      <c r="C17" s="186" t="s">
        <v>97</v>
      </c>
      <c r="E17" s="197">
        <v>0</v>
      </c>
      <c r="G17" s="198">
        <f>3085000+3306000+52000</f>
        <v>6443000</v>
      </c>
      <c r="H17" s="198"/>
      <c r="J17" s="198">
        <f t="shared" si="0"/>
        <v>6443000</v>
      </c>
      <c r="K17" s="29"/>
    </row>
    <row r="18" spans="1:12" ht="15.6" customHeight="1" x14ac:dyDescent="0.2">
      <c r="A18" s="32"/>
      <c r="C18" s="186" t="s">
        <v>98</v>
      </c>
      <c r="E18" s="197">
        <v>0</v>
      </c>
      <c r="G18" s="198">
        <f>240862000+1129588360+2683000+670725000+22967000+32000000</f>
        <v>2098825360</v>
      </c>
      <c r="H18" s="198"/>
      <c r="J18" s="198">
        <f t="shared" si="0"/>
        <v>2098825360</v>
      </c>
      <c r="K18" s="29"/>
    </row>
    <row r="19" spans="1:12" ht="15.6" customHeight="1" x14ac:dyDescent="0.2">
      <c r="A19" s="32"/>
      <c r="C19" s="186" t="s">
        <v>99</v>
      </c>
      <c r="E19" s="197">
        <v>0</v>
      </c>
      <c r="G19" s="198">
        <v>213340000</v>
      </c>
      <c r="H19" s="198"/>
      <c r="J19" s="198">
        <f t="shared" si="0"/>
        <v>213340000</v>
      </c>
      <c r="K19" s="29"/>
    </row>
    <row r="20" spans="1:12" ht="15.6" customHeight="1" x14ac:dyDescent="0.2">
      <c r="A20" s="32"/>
      <c r="C20" s="186" t="s">
        <v>100</v>
      </c>
      <c r="E20" s="197">
        <v>0</v>
      </c>
      <c r="G20" s="198">
        <v>440790156</v>
      </c>
      <c r="H20" s="198"/>
      <c r="J20" s="198">
        <f t="shared" si="0"/>
        <v>440790156</v>
      </c>
      <c r="K20" s="29"/>
    </row>
    <row r="21" spans="1:12" ht="15.6" customHeight="1" x14ac:dyDescent="0.2">
      <c r="A21" s="32"/>
      <c r="C21" s="199" t="s">
        <v>101</v>
      </c>
      <c r="D21" s="3"/>
      <c r="E21" s="200">
        <v>0</v>
      </c>
      <c r="F21" s="3"/>
      <c r="G21" s="201">
        <v>227653568</v>
      </c>
      <c r="H21" s="201"/>
      <c r="I21" s="3"/>
      <c r="J21" s="201">
        <f t="shared" si="0"/>
        <v>227653568</v>
      </c>
      <c r="K21" s="29"/>
    </row>
    <row r="22" spans="1:12" ht="15.6" customHeight="1" x14ac:dyDescent="0.2">
      <c r="A22" s="32"/>
      <c r="E22" s="202"/>
      <c r="F22" s="196"/>
      <c r="G22" s="203"/>
      <c r="H22" s="204"/>
      <c r="I22" s="196"/>
      <c r="J22" s="203"/>
      <c r="K22" s="189"/>
    </row>
    <row r="23" spans="1:12" ht="9" customHeight="1" x14ac:dyDescent="0.2">
      <c r="A23" s="32"/>
      <c r="E23" s="205"/>
      <c r="F23" s="196"/>
      <c r="G23" s="196"/>
      <c r="H23" s="196"/>
      <c r="I23" s="196"/>
      <c r="J23" s="196"/>
      <c r="K23" s="189"/>
    </row>
    <row r="24" spans="1:12" ht="15.6" customHeight="1" x14ac:dyDescent="0.2">
      <c r="A24" s="32"/>
      <c r="B24" s="183" t="s">
        <v>102</v>
      </c>
      <c r="E24" s="195">
        <f>SUM(E16:E22)</f>
        <v>0</v>
      </c>
      <c r="F24" s="196"/>
      <c r="G24" s="195">
        <f>SUM(G16:G22)</f>
        <v>3134966084</v>
      </c>
      <c r="H24" s="219"/>
      <c r="I24" s="196"/>
      <c r="J24" s="195">
        <f>E24+G24</f>
        <v>3134966084</v>
      </c>
      <c r="K24" s="236"/>
      <c r="L24" s="11"/>
    </row>
    <row r="25" spans="1:12" ht="6.75" customHeight="1" thickBot="1" x14ac:dyDescent="0.25">
      <c r="A25" s="32"/>
      <c r="E25" s="206"/>
      <c r="G25" s="206"/>
      <c r="H25" s="207"/>
      <c r="J25" s="206"/>
      <c r="K25" s="189"/>
    </row>
    <row r="26" spans="1:12" ht="15.6" customHeight="1" thickTop="1" x14ac:dyDescent="0.2">
      <c r="A26" s="32"/>
      <c r="G26" s="238"/>
      <c r="H26" s="238"/>
      <c r="I26" s="238"/>
      <c r="J26" s="238"/>
      <c r="K26" s="189"/>
    </row>
    <row r="27" spans="1:12" ht="15.6" customHeight="1" x14ac:dyDescent="0.2">
      <c r="A27" s="76"/>
      <c r="B27" s="8"/>
      <c r="C27" s="8"/>
      <c r="D27" s="8"/>
      <c r="E27" s="8"/>
      <c r="F27" s="8"/>
      <c r="G27" s="8"/>
      <c r="H27" s="8"/>
      <c r="I27" s="8"/>
      <c r="J27" s="8"/>
      <c r="K27" s="208"/>
    </row>
    <row r="28" spans="1:12" ht="15.6" customHeight="1" x14ac:dyDescent="0.2">
      <c r="A28" s="209"/>
      <c r="B28" s="158"/>
      <c r="C28" s="158"/>
      <c r="D28" s="158"/>
      <c r="E28" s="158"/>
      <c r="F28" s="158"/>
      <c r="G28" s="158"/>
      <c r="H28" s="158"/>
      <c r="I28" s="158"/>
      <c r="J28" s="158"/>
      <c r="K28" s="209"/>
    </row>
    <row r="29" spans="1:12" ht="31.5" customHeight="1" x14ac:dyDescent="0.2">
      <c r="A29" s="210"/>
      <c r="B29" s="260" t="s">
        <v>103</v>
      </c>
      <c r="C29" s="261"/>
      <c r="D29" s="261"/>
      <c r="E29" s="261"/>
      <c r="F29" s="261"/>
      <c r="G29" s="261"/>
      <c r="H29" s="261"/>
      <c r="I29" s="261"/>
      <c r="J29" s="261"/>
      <c r="K29" s="210"/>
    </row>
    <row r="30" spans="1:12" ht="15.6" customHeight="1" x14ac:dyDescent="0.2">
      <c r="A30" s="210"/>
      <c r="B30" s="211" t="s">
        <v>104</v>
      </c>
      <c r="C30" s="5"/>
      <c r="D30" s="5"/>
      <c r="E30" s="5"/>
      <c r="F30" s="5"/>
      <c r="G30" s="5"/>
      <c r="H30" s="5"/>
      <c r="I30" s="5"/>
      <c r="J30" s="5"/>
      <c r="K30" s="210"/>
    </row>
    <row r="31" spans="1:12" ht="15.6" customHeight="1" x14ac:dyDescent="0.2">
      <c r="A31" s="210"/>
      <c r="B31" s="5"/>
      <c r="C31" s="5"/>
      <c r="D31" s="5"/>
      <c r="E31" s="5"/>
      <c r="F31" s="5"/>
      <c r="G31" s="5"/>
      <c r="H31" s="5"/>
      <c r="I31" s="5"/>
      <c r="J31" s="5"/>
      <c r="K31" s="210"/>
    </row>
    <row r="32" spans="1:12" ht="15.6" customHeight="1" x14ac:dyDescent="0.2">
      <c r="A32" s="212"/>
      <c r="B32" s="8"/>
      <c r="C32" s="8"/>
      <c r="D32" s="8"/>
      <c r="E32" s="8"/>
      <c r="F32" s="8"/>
      <c r="G32" s="8"/>
      <c r="H32" s="8"/>
      <c r="I32" s="8"/>
      <c r="J32" s="8"/>
      <c r="K32" s="212"/>
    </row>
    <row r="33" spans="1:13" ht="15.6" customHeight="1" x14ac:dyDescent="0.2">
      <c r="A33" s="213"/>
      <c r="B33" s="5"/>
      <c r="C33" s="5"/>
      <c r="D33" s="5"/>
      <c r="E33" s="5"/>
      <c r="F33" s="5"/>
      <c r="G33" s="5"/>
      <c r="H33" s="5"/>
      <c r="I33" s="5"/>
      <c r="J33" s="5"/>
      <c r="K33" s="214"/>
    </row>
    <row r="34" spans="1:13" ht="15.6" customHeight="1" x14ac:dyDescent="0.2">
      <c r="A34" s="32"/>
      <c r="E34" s="5"/>
      <c r="G34" s="215" t="s">
        <v>28</v>
      </c>
      <c r="H34" s="215"/>
      <c r="I34" s="5"/>
      <c r="J34" s="215"/>
      <c r="K34" s="189"/>
    </row>
    <row r="35" spans="1:13" ht="15.6" customHeight="1" x14ac:dyDescent="0.2">
      <c r="A35" s="32"/>
      <c r="B35" s="194"/>
      <c r="C35" s="194" t="s">
        <v>8</v>
      </c>
      <c r="D35" s="194"/>
      <c r="E35" s="207"/>
      <c r="F35" s="194"/>
      <c r="G35" s="216" t="s">
        <v>34</v>
      </c>
      <c r="H35" s="217"/>
      <c r="I35" s="207"/>
      <c r="J35" s="190" t="s">
        <v>35</v>
      </c>
      <c r="K35" s="189"/>
    </row>
    <row r="36" spans="1:13" ht="15.6" customHeight="1" x14ac:dyDescent="0.2">
      <c r="A36" s="32"/>
      <c r="I36" s="5"/>
      <c r="K36" s="189"/>
    </row>
    <row r="37" spans="1:13" ht="15.6" customHeight="1" x14ac:dyDescent="0.2">
      <c r="A37" s="32"/>
      <c r="C37" s="183" t="s">
        <v>105</v>
      </c>
      <c r="D37" s="183"/>
      <c r="F37" s="218"/>
      <c r="G37" s="200">
        <v>13218608</v>
      </c>
      <c r="H37" s="219"/>
      <c r="I37" s="220"/>
      <c r="J37" s="200">
        <f>ROUND(1639553798+G37,0)</f>
        <v>1652772406</v>
      </c>
      <c r="K37" s="189"/>
      <c r="M37" s="185"/>
    </row>
    <row r="38" spans="1:13" ht="15.6" customHeight="1" x14ac:dyDescent="0.2">
      <c r="A38" s="32"/>
      <c r="F38" s="218"/>
      <c r="G38" s="197"/>
      <c r="H38" s="221"/>
      <c r="I38" s="220"/>
      <c r="J38" s="197"/>
      <c r="K38" s="189"/>
    </row>
    <row r="39" spans="1:13" ht="15.6" customHeight="1" x14ac:dyDescent="0.2">
      <c r="A39" s="32"/>
      <c r="C39" s="186" t="s">
        <v>106</v>
      </c>
      <c r="D39" s="183"/>
      <c r="F39" s="218"/>
      <c r="G39" s="222">
        <v>11514.26</v>
      </c>
      <c r="H39" s="223"/>
      <c r="I39" s="224"/>
      <c r="J39" s="200">
        <f>ROUND(73748635+G39,0)</f>
        <v>73760149</v>
      </c>
      <c r="K39" s="189"/>
    </row>
    <row r="40" spans="1:13" ht="15.6" customHeight="1" x14ac:dyDescent="0.2">
      <c r="A40" s="32"/>
      <c r="C40" s="186"/>
      <c r="D40" s="183"/>
      <c r="F40" s="218"/>
      <c r="G40" s="222"/>
      <c r="H40" s="223"/>
      <c r="I40" s="224"/>
      <c r="J40" s="200"/>
      <c r="K40" s="189"/>
    </row>
    <row r="41" spans="1:13" ht="18" customHeight="1" x14ac:dyDescent="0.2">
      <c r="A41" s="32"/>
      <c r="C41" s="186" t="s">
        <v>107</v>
      </c>
      <c r="D41" s="186"/>
      <c r="F41" s="218"/>
      <c r="G41" s="200">
        <f>ROUND(SUM(G37:G39),0)</f>
        <v>13230122</v>
      </c>
      <c r="H41" s="219"/>
      <c r="I41" s="220"/>
      <c r="J41" s="200">
        <f>SUM(J37:J40)</f>
        <v>1726532555</v>
      </c>
      <c r="K41" s="189"/>
    </row>
    <row r="42" spans="1:13" ht="15.6" customHeight="1" x14ac:dyDescent="0.2">
      <c r="A42" s="32"/>
      <c r="F42" s="218"/>
      <c r="G42" s="182"/>
      <c r="H42" s="225"/>
      <c r="I42" s="220"/>
      <c r="J42" s="182"/>
      <c r="K42" s="189"/>
      <c r="M42" s="3"/>
    </row>
    <row r="43" spans="1:13" ht="15.6" customHeight="1" x14ac:dyDescent="0.2">
      <c r="A43" s="32"/>
      <c r="C43" s="186" t="s">
        <v>108</v>
      </c>
      <c r="D43" s="186"/>
      <c r="F43" s="218"/>
      <c r="G43" s="222">
        <v>14126316</v>
      </c>
      <c r="H43" s="223"/>
      <c r="I43" s="226"/>
      <c r="J43" s="227">
        <f>ROUND(1707322977+G43,0)</f>
        <v>1721449293</v>
      </c>
      <c r="K43" s="189"/>
    </row>
    <row r="44" spans="1:13" ht="15" customHeight="1" x14ac:dyDescent="0.2">
      <c r="A44" s="32"/>
      <c r="C44" s="186"/>
      <c r="D44" s="186"/>
      <c r="G44" s="237"/>
      <c r="H44" s="197"/>
      <c r="I44" s="197"/>
      <c r="J44" s="237"/>
      <c r="K44" s="189"/>
    </row>
    <row r="45" spans="1:13" ht="18" customHeight="1" thickBot="1" x14ac:dyDescent="0.25">
      <c r="A45" s="32"/>
      <c r="C45" s="183" t="s">
        <v>109</v>
      </c>
      <c r="D45" s="186"/>
      <c r="G45" s="197"/>
      <c r="H45" s="197"/>
      <c r="I45" s="197"/>
      <c r="J45" s="228"/>
      <c r="K45" s="239"/>
    </row>
    <row r="46" spans="1:13" ht="15.6" customHeight="1" thickTop="1" x14ac:dyDescent="0.2">
      <c r="A46" s="32"/>
      <c r="G46" s="5"/>
      <c r="H46" s="5"/>
      <c r="I46" s="5"/>
      <c r="J46" s="237"/>
      <c r="K46" s="189"/>
    </row>
    <row r="47" spans="1:13" ht="15.6" customHeight="1" x14ac:dyDescent="0.2">
      <c r="A47" s="229"/>
      <c r="B47" s="188"/>
      <c r="C47" s="188"/>
      <c r="D47" s="188"/>
      <c r="E47" s="188"/>
      <c r="F47" s="188"/>
      <c r="G47" s="188"/>
      <c r="H47" s="188"/>
      <c r="I47" s="188"/>
      <c r="J47" s="188"/>
      <c r="K47" s="230"/>
    </row>
  </sheetData>
  <mergeCells count="6">
    <mergeCell ref="B29:J29"/>
    <mergeCell ref="A1:K1"/>
    <mergeCell ref="A3:K3"/>
    <mergeCell ref="A5:K5"/>
    <mergeCell ref="B13:C13"/>
    <mergeCell ref="B14:C14"/>
  </mergeCells>
  <printOptions horizontalCentered="1"/>
  <pageMargins left="0.75" right="0.75" top="1" bottom="1" header="0.5" footer="0.5"/>
  <pageSetup scale="72" orientation="portrait" horizontalDpi="1200" verticalDpi="1200" r:id="rId1"/>
  <headerFooter alignWithMargins="0">
    <oddFooter>&amp;L&amp;"Arial,Regular"&amp;6&amp;F / &amp;A&amp;R&amp;"Arial,Regular"&amp;6&amp;D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2"/>
  <sheetViews>
    <sheetView zoomScale="75" zoomScaleNormal="75" workbookViewId="0">
      <pane xSplit="3" ySplit="9" topLeftCell="D49" activePane="bottomRight" state="frozen"/>
      <selection activeCell="J47" sqref="J47"/>
      <selection pane="topRight" activeCell="J47" sqref="J47"/>
      <selection pane="bottomLeft" activeCell="J47" sqref="J47"/>
      <selection pane="bottomRight" activeCell="N41" sqref="N41"/>
    </sheetView>
  </sheetViews>
  <sheetFormatPr defaultColWidth="12.5703125" defaultRowHeight="17.100000000000001" customHeight="1" x14ac:dyDescent="0.2"/>
  <cols>
    <col min="1" max="1" width="0" style="1" hidden="1" customWidth="1"/>
    <col min="2" max="2" width="56.28515625" style="1" customWidth="1"/>
    <col min="3" max="3" width="10.5703125" style="4" customWidth="1"/>
    <col min="4" max="4" width="14.140625" style="5" customWidth="1"/>
    <col min="5" max="5" width="12.85546875" style="1" customWidth="1"/>
    <col min="6" max="6" width="14.140625" style="1" customWidth="1"/>
    <col min="7" max="7" width="4.28515625" style="6" customWidth="1"/>
    <col min="8" max="8" width="14.42578125" style="1" customWidth="1"/>
    <col min="9" max="9" width="1.140625" style="7" customWidth="1"/>
    <col min="10" max="10" width="18" style="1" customWidth="1"/>
    <col min="11" max="11" width="19" style="1" customWidth="1"/>
    <col min="12" max="13" width="19.140625" style="1" customWidth="1"/>
    <col min="14" max="14" width="13.5703125" style="1" customWidth="1"/>
    <col min="15" max="16384" width="12.5703125" style="1"/>
  </cols>
  <sheetData>
    <row r="1" spans="1:13" ht="18" x14ac:dyDescent="0.25">
      <c r="B1" s="268" t="s">
        <v>24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" x14ac:dyDescent="0.25">
      <c r="B2" s="268" t="s">
        <v>25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s="2" customFormat="1" ht="18" x14ac:dyDescent="0.25">
      <c r="B3" s="270" t="s">
        <v>126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7.100000000000001" customHeight="1" x14ac:dyDescent="0.2">
      <c r="B4" s="3"/>
    </row>
    <row r="6" spans="1:13" ht="17.100000000000001" customHeight="1" x14ac:dyDescent="0.2">
      <c r="B6" s="8"/>
      <c r="C6" s="9"/>
      <c r="D6" s="8"/>
      <c r="E6" s="8"/>
      <c r="F6" s="8"/>
      <c r="G6" s="10"/>
      <c r="H6" s="8"/>
      <c r="J6" s="8"/>
      <c r="K6" s="8"/>
      <c r="L6" s="8"/>
      <c r="M6" s="8"/>
    </row>
    <row r="7" spans="1:13" s="11" customFormat="1" ht="17.100000000000001" customHeight="1" x14ac:dyDescent="0.2">
      <c r="B7" s="12" t="s">
        <v>8</v>
      </c>
      <c r="C7" s="13"/>
      <c r="D7" s="14" t="s">
        <v>26</v>
      </c>
      <c r="E7" s="14" t="s">
        <v>27</v>
      </c>
      <c r="F7" s="14"/>
      <c r="G7" s="272"/>
      <c r="H7" s="273"/>
      <c r="I7" s="15"/>
      <c r="J7" s="14" t="s">
        <v>28</v>
      </c>
      <c r="K7" s="14"/>
      <c r="L7" s="14" t="s">
        <v>29</v>
      </c>
      <c r="M7" s="16" t="s">
        <v>28</v>
      </c>
    </row>
    <row r="8" spans="1:13" s="11" customFormat="1" ht="17.100000000000001" customHeight="1" x14ac:dyDescent="0.2">
      <c r="A8" s="11" t="s">
        <v>30</v>
      </c>
      <c r="B8" s="17" t="s">
        <v>31</v>
      </c>
      <c r="C8" s="18"/>
      <c r="D8" s="17" t="s">
        <v>32</v>
      </c>
      <c r="E8" s="17" t="s">
        <v>33</v>
      </c>
      <c r="F8" s="17" t="s">
        <v>30</v>
      </c>
      <c r="G8" s="274" t="s">
        <v>30</v>
      </c>
      <c r="H8" s="275"/>
      <c r="I8" s="15"/>
      <c r="J8" s="17" t="s">
        <v>34</v>
      </c>
      <c r="K8" s="19" t="s">
        <v>35</v>
      </c>
      <c r="L8" s="17" t="s">
        <v>36</v>
      </c>
      <c r="M8" s="20" t="s">
        <v>37</v>
      </c>
    </row>
    <row r="9" spans="1:13" s="11" customFormat="1" ht="17.100000000000001" customHeight="1" x14ac:dyDescent="0.2">
      <c r="A9" s="11" t="s">
        <v>38</v>
      </c>
      <c r="B9" s="21"/>
      <c r="C9" s="22"/>
      <c r="D9" s="23" t="s">
        <v>39</v>
      </c>
      <c r="E9" s="23" t="s">
        <v>40</v>
      </c>
      <c r="F9" s="21" t="s">
        <v>41</v>
      </c>
      <c r="G9" s="276" t="s">
        <v>42</v>
      </c>
      <c r="H9" s="277"/>
      <c r="I9" s="15"/>
      <c r="J9" s="21" t="s">
        <v>43</v>
      </c>
      <c r="K9" s="24" t="s">
        <v>43</v>
      </c>
      <c r="L9" s="23" t="s">
        <v>44</v>
      </c>
      <c r="M9" s="23" t="s">
        <v>45</v>
      </c>
    </row>
    <row r="10" spans="1:13" ht="16.5" customHeight="1" x14ac:dyDescent="0.2">
      <c r="B10" s="278" t="s">
        <v>46</v>
      </c>
      <c r="C10" s="25"/>
      <c r="D10" s="26"/>
      <c r="E10" s="27"/>
      <c r="F10" s="27"/>
      <c r="G10" s="28"/>
      <c r="H10" s="29"/>
      <c r="J10" s="27"/>
      <c r="K10" s="27"/>
      <c r="L10" s="27"/>
      <c r="M10" s="30"/>
    </row>
    <row r="11" spans="1:13" ht="16.5" customHeight="1" x14ac:dyDescent="0.2">
      <c r="B11" s="267"/>
      <c r="C11" s="31"/>
      <c r="D11" s="27"/>
      <c r="E11" s="27"/>
      <c r="F11" s="27"/>
      <c r="G11" s="28"/>
      <c r="H11" s="29"/>
      <c r="J11" s="27"/>
      <c r="K11" s="27"/>
      <c r="L11" s="27"/>
      <c r="M11" s="30"/>
    </row>
    <row r="12" spans="1:13" ht="16.5" customHeight="1" x14ac:dyDescent="0.2">
      <c r="A12" s="1" t="s">
        <v>47</v>
      </c>
      <c r="B12" s="32" t="s">
        <v>23</v>
      </c>
      <c r="C12" s="31" t="s">
        <v>48</v>
      </c>
      <c r="D12" s="33">
        <f>DATE(93,1,1)</f>
        <v>33970</v>
      </c>
      <c r="E12" s="33">
        <f>DATE(92,9,21)</f>
        <v>33868</v>
      </c>
      <c r="F12" s="34">
        <v>33573</v>
      </c>
      <c r="G12" s="35" t="s">
        <v>49</v>
      </c>
      <c r="H12" s="36">
        <v>38483</v>
      </c>
      <c r="I12" s="37"/>
      <c r="J12" s="38">
        <v>0</v>
      </c>
      <c r="K12" s="38">
        <f>28274050+376361+13929</f>
        <v>28664340</v>
      </c>
      <c r="L12" s="38">
        <v>38620000</v>
      </c>
      <c r="M12" s="39">
        <v>38620000</v>
      </c>
    </row>
    <row r="13" spans="1:13" ht="16.5" customHeight="1" x14ac:dyDescent="0.2">
      <c r="B13" s="40" t="s">
        <v>50</v>
      </c>
      <c r="C13" s="41" t="s">
        <v>48</v>
      </c>
      <c r="D13" s="42">
        <f>DATE(93,1,1)</f>
        <v>33970</v>
      </c>
      <c r="E13" s="42">
        <f>DATE(92,9,21)</f>
        <v>33868</v>
      </c>
      <c r="F13" s="43">
        <v>34547</v>
      </c>
      <c r="G13" s="44" t="s">
        <v>49</v>
      </c>
      <c r="H13" s="45">
        <v>37986</v>
      </c>
      <c r="I13" s="46"/>
      <c r="J13" s="240">
        <v>0</v>
      </c>
      <c r="K13" s="47">
        <f>4110580+30913+10682+13776+3233+388</f>
        <v>4169572</v>
      </c>
      <c r="L13" s="47">
        <v>4980000</v>
      </c>
      <c r="M13" s="48">
        <v>4980000</v>
      </c>
    </row>
    <row r="14" spans="1:13" ht="17.100000000000001" customHeight="1" x14ac:dyDescent="0.2">
      <c r="B14" s="40" t="s">
        <v>22</v>
      </c>
      <c r="C14" s="41" t="s">
        <v>48</v>
      </c>
      <c r="D14" s="42">
        <f>DATE(93,1,1)</f>
        <v>33970</v>
      </c>
      <c r="E14" s="42">
        <f>DATE(92,9,21)</f>
        <v>33868</v>
      </c>
      <c r="F14" s="43">
        <v>34213</v>
      </c>
      <c r="G14" s="44" t="s">
        <v>49</v>
      </c>
      <c r="H14" s="49">
        <v>37226</v>
      </c>
      <c r="I14" s="37"/>
      <c r="J14" s="240">
        <v>0</v>
      </c>
      <c r="K14" s="47">
        <v>224927</v>
      </c>
      <c r="L14" s="47">
        <v>225000</v>
      </c>
      <c r="M14" s="48">
        <v>225000</v>
      </c>
    </row>
    <row r="15" spans="1:13" ht="17.100000000000001" customHeight="1" x14ac:dyDescent="0.2">
      <c r="B15" s="40" t="s">
        <v>0</v>
      </c>
      <c r="C15" s="41" t="s">
        <v>48</v>
      </c>
      <c r="D15" s="42">
        <f>DATE(93,1,1)</f>
        <v>33970</v>
      </c>
      <c r="E15" s="42">
        <f>DATE(92,9,21)</f>
        <v>33868</v>
      </c>
      <c r="F15" s="43">
        <v>33725</v>
      </c>
      <c r="G15" s="44" t="s">
        <v>49</v>
      </c>
      <c r="H15" s="49">
        <v>39538</v>
      </c>
      <c r="I15" s="37"/>
      <c r="J15" s="240">
        <v>0</v>
      </c>
      <c r="K15" s="47">
        <f>9941182+289648+5900+934070+570563+874808-1100-250282+4163286-5178076-5000000-3000000-3000000+3000000+-2000000+2000000</f>
        <v>3349999</v>
      </c>
      <c r="L15" s="48">
        <v>11350000</v>
      </c>
      <c r="M15" s="48">
        <v>11350000</v>
      </c>
    </row>
    <row r="16" spans="1:13" ht="17.100000000000001" customHeight="1" x14ac:dyDescent="0.2">
      <c r="B16" s="50"/>
      <c r="C16" s="31" t="s">
        <v>51</v>
      </c>
      <c r="D16" s="33"/>
      <c r="E16" s="33"/>
      <c r="F16" s="34"/>
      <c r="G16" s="51"/>
      <c r="H16" s="36"/>
      <c r="I16" s="52"/>
      <c r="J16" s="53">
        <v>126421</v>
      </c>
      <c r="K16" s="54">
        <f>106553+112594+116232.8+151035.94+171792.33+268571+177594+212987+183902+112882+24704+170590+170590+170590+173246+173323+173323+173323+173348+173398+173398+173398+169166+227004+555184+180554+372209+553375+559324+841264+892755+186286+336743+423488+430432+473285+413771+409329+797580+565096+620322+779036+662009+107311+544197-309407+117122+116968+115133+88815+113380+75668+181909+109499+104504+109502+109577+110049+105103+95688+104100+110998+106837+111445+86134+116770+114475+122268+117101+122272+123545+126984+125940+126069+125006+125913+113625-207913+22925+41735+125312+118606+83960+103757+126421</f>
        <v>18274890.07</v>
      </c>
      <c r="L16" s="54">
        <v>92734000</v>
      </c>
      <c r="M16" s="55">
        <v>92734000</v>
      </c>
    </row>
    <row r="17" spans="2:13" ht="17.100000000000001" customHeight="1" x14ac:dyDescent="0.2">
      <c r="B17" s="40" t="s">
        <v>21</v>
      </c>
      <c r="C17" s="41" t="s">
        <v>48</v>
      </c>
      <c r="D17" s="42">
        <f>DATE(93,1,1)</f>
        <v>33970</v>
      </c>
      <c r="E17" s="42">
        <f>DATE(92,9,21)</f>
        <v>33868</v>
      </c>
      <c r="F17" s="43">
        <v>34274</v>
      </c>
      <c r="G17" s="44" t="s">
        <v>49</v>
      </c>
      <c r="H17" s="49">
        <v>35034</v>
      </c>
      <c r="I17" s="37"/>
      <c r="J17" s="240">
        <v>0</v>
      </c>
      <c r="K17" s="47">
        <v>5000</v>
      </c>
      <c r="L17" s="47">
        <v>5000</v>
      </c>
      <c r="M17" s="48">
        <v>5000</v>
      </c>
    </row>
    <row r="18" spans="2:13" ht="17.100000000000001" customHeight="1" x14ac:dyDescent="0.2">
      <c r="B18" s="278" t="s">
        <v>52</v>
      </c>
      <c r="C18" s="56"/>
      <c r="D18" s="57"/>
      <c r="E18" s="57"/>
      <c r="F18" s="57"/>
      <c r="G18" s="58"/>
      <c r="H18" s="59"/>
      <c r="J18" s="241"/>
      <c r="K18" s="60"/>
      <c r="L18" s="60"/>
      <c r="M18" s="61"/>
    </row>
    <row r="19" spans="2:13" ht="17.100000000000001" customHeight="1" x14ac:dyDescent="0.2">
      <c r="B19" s="267"/>
      <c r="C19" s="31"/>
      <c r="D19" s="27"/>
      <c r="E19" s="27"/>
      <c r="F19" s="27"/>
      <c r="G19" s="62"/>
      <c r="H19" s="29"/>
      <c r="J19" s="242"/>
      <c r="K19" s="63"/>
      <c r="L19" s="63"/>
      <c r="M19" s="64"/>
    </row>
    <row r="20" spans="2:13" ht="17.100000000000001" customHeight="1" x14ac:dyDescent="0.2">
      <c r="B20" s="32" t="s">
        <v>53</v>
      </c>
      <c r="C20" s="65" t="s">
        <v>48</v>
      </c>
      <c r="D20" s="66">
        <f>DATE(93,1,1)</f>
        <v>33970</v>
      </c>
      <c r="E20" s="66">
        <v>35279</v>
      </c>
      <c r="F20" s="67">
        <v>33025</v>
      </c>
      <c r="G20" s="68" t="s">
        <v>49</v>
      </c>
      <c r="H20" s="69">
        <v>37256</v>
      </c>
      <c r="I20" s="70"/>
      <c r="J20" s="71"/>
      <c r="K20" s="54">
        <v>2098631</v>
      </c>
      <c r="L20" s="54">
        <v>3085000</v>
      </c>
      <c r="M20" s="55">
        <v>3085000</v>
      </c>
    </row>
    <row r="21" spans="2:13" ht="17.100000000000001" customHeight="1" x14ac:dyDescent="0.2">
      <c r="B21" s="72" t="s">
        <v>54</v>
      </c>
      <c r="C21" s="31" t="s">
        <v>51</v>
      </c>
      <c r="D21" s="33"/>
      <c r="E21" s="33"/>
      <c r="F21" s="33"/>
      <c r="G21" s="73"/>
      <c r="H21" s="74"/>
      <c r="I21" s="75"/>
      <c r="J21" s="71">
        <v>0</v>
      </c>
      <c r="K21" s="54">
        <f>2143272+747670+714215+628898+447726+500272-4811175-30310</f>
        <v>340568</v>
      </c>
      <c r="L21" s="54">
        <v>3306000</v>
      </c>
      <c r="M21" s="55">
        <v>3306000</v>
      </c>
    </row>
    <row r="22" spans="2:13" ht="17.100000000000001" customHeight="1" x14ac:dyDescent="0.2">
      <c r="B22" s="40" t="s">
        <v>55</v>
      </c>
      <c r="C22" s="41" t="s">
        <v>48</v>
      </c>
      <c r="D22" s="42">
        <f>DATE(93,1,1)</f>
        <v>33970</v>
      </c>
      <c r="E22" s="42">
        <v>35279</v>
      </c>
      <c r="F22" s="43">
        <v>34759</v>
      </c>
      <c r="G22" s="44" t="s">
        <v>49</v>
      </c>
      <c r="H22" s="49">
        <v>37226</v>
      </c>
      <c r="I22" s="37"/>
      <c r="J22" s="240">
        <v>0</v>
      </c>
      <c r="K22" s="47">
        <v>16665</v>
      </c>
      <c r="L22" s="47">
        <v>52000</v>
      </c>
      <c r="M22" s="48">
        <v>52000</v>
      </c>
    </row>
    <row r="23" spans="2:13" ht="17.100000000000001" customHeight="1" x14ac:dyDescent="0.2">
      <c r="B23" s="76" t="s">
        <v>56</v>
      </c>
      <c r="C23" s="31"/>
      <c r="D23" s="27"/>
      <c r="E23" s="27"/>
      <c r="F23" s="27"/>
      <c r="G23" s="62"/>
      <c r="H23" s="29"/>
      <c r="J23" s="242"/>
      <c r="K23" s="63"/>
      <c r="L23" s="54"/>
      <c r="M23" s="55"/>
    </row>
    <row r="24" spans="2:13" ht="17.100000000000001" customHeight="1" x14ac:dyDescent="0.2">
      <c r="B24" s="278" t="s">
        <v>57</v>
      </c>
      <c r="C24" s="56"/>
      <c r="D24" s="77"/>
      <c r="E24" s="77"/>
      <c r="F24" s="78"/>
      <c r="G24" s="79"/>
      <c r="H24" s="59"/>
      <c r="J24" s="243"/>
      <c r="K24" s="80"/>
      <c r="L24" s="80"/>
      <c r="M24" s="81"/>
    </row>
    <row r="25" spans="2:13" ht="17.100000000000001" customHeight="1" x14ac:dyDescent="0.2">
      <c r="B25" s="267"/>
      <c r="C25" s="31"/>
      <c r="D25" s="27"/>
      <c r="E25" s="27"/>
      <c r="F25" s="27"/>
      <c r="G25" s="62"/>
      <c r="H25" s="29"/>
      <c r="J25" s="242"/>
      <c r="K25" s="63"/>
      <c r="L25" s="63"/>
      <c r="M25" s="64"/>
    </row>
    <row r="26" spans="2:13" ht="17.100000000000001" customHeight="1" x14ac:dyDescent="0.2">
      <c r="B26" s="32" t="s">
        <v>58</v>
      </c>
      <c r="C26" s="82" t="s">
        <v>48</v>
      </c>
      <c r="D26" s="33">
        <f>DATE(93,1,1)</f>
        <v>33970</v>
      </c>
      <c r="E26" s="33">
        <v>35612</v>
      </c>
      <c r="F26" s="83">
        <v>35676</v>
      </c>
      <c r="G26" s="51" t="s">
        <v>49</v>
      </c>
      <c r="H26" s="36">
        <v>37437</v>
      </c>
      <c r="I26" s="52"/>
      <c r="J26" s="244">
        <v>0</v>
      </c>
      <c r="K26" s="54">
        <f>248214121+30-11000000+1543863+947264+3543832-261501+75-2672000+103</f>
        <v>240315787</v>
      </c>
      <c r="L26" s="84">
        <v>240862000</v>
      </c>
      <c r="M26" s="85">
        <v>240862000</v>
      </c>
    </row>
    <row r="27" spans="2:13" ht="17.100000000000001" customHeight="1" x14ac:dyDescent="0.2">
      <c r="B27" s="32" t="s">
        <v>59</v>
      </c>
      <c r="C27" s="31" t="s">
        <v>51</v>
      </c>
      <c r="D27" s="86"/>
      <c r="E27" s="86"/>
      <c r="F27" s="87"/>
      <c r="G27" s="73"/>
      <c r="H27" s="29"/>
      <c r="I27" s="52"/>
      <c r="J27" s="53">
        <v>9264831</v>
      </c>
      <c r="K27" s="54">
        <f>7809001+8251727+154227121+9959113+9960551+9963423+9845395+9784601+9544640+9640399+10187179+9792828+9794454+18298748+15770026+3265903+1539677+9481728+9481728+9481728+9924138+9486806+12478396+10530171+10485658+9171026+6365664+7860045+8199291+8061143+8583675+8572296+8437859+8749681+8309463+7426765+9225442+8024966+7658903+8025126+8030549+8065250+7702729+7012807+7629256+8134825+7829893+8167627+6312629+8557793+8389604+9065123+8582102+8961034+9054332+9306399+9229968+9239326+9161396+9227886+8327338+1748186+16527610+5133967+8207219+9183542+8692044+9147548+7603856+9264831</f>
        <v>763153153</v>
      </c>
      <c r="L27" s="54">
        <v>1129588360</v>
      </c>
      <c r="M27" s="55">
        <v>1129588360</v>
      </c>
    </row>
    <row r="28" spans="2:13" ht="17.100000000000001" customHeight="1" x14ac:dyDescent="0.2">
      <c r="B28" s="40" t="s">
        <v>60</v>
      </c>
      <c r="C28" s="41" t="s">
        <v>48</v>
      </c>
      <c r="D28" s="42">
        <f>DATE(93,1,1)</f>
        <v>33970</v>
      </c>
      <c r="E28" s="42">
        <v>35612</v>
      </c>
      <c r="F28" s="89">
        <v>35674</v>
      </c>
      <c r="G28" s="90" t="s">
        <v>49</v>
      </c>
      <c r="H28" s="91">
        <v>40261</v>
      </c>
      <c r="I28" s="52"/>
      <c r="J28" s="240">
        <v>0</v>
      </c>
      <c r="K28" s="47">
        <f>-37704+7095534+2683000</f>
        <v>9740830</v>
      </c>
      <c r="L28" s="47">
        <v>2683000</v>
      </c>
      <c r="M28" s="48">
        <v>2683000</v>
      </c>
    </row>
    <row r="29" spans="2:13" ht="17.100000000000001" customHeight="1" x14ac:dyDescent="0.2">
      <c r="B29" s="32" t="s">
        <v>61</v>
      </c>
      <c r="C29" s="31" t="s">
        <v>51</v>
      </c>
      <c r="D29" s="86"/>
      <c r="E29" s="86"/>
      <c r="F29" s="87"/>
      <c r="G29" s="73"/>
      <c r="H29" s="29"/>
      <c r="I29" s="52"/>
      <c r="J29" s="53">
        <v>3097591</v>
      </c>
      <c r="K29" s="54">
        <f>6675216+522989+813649+817612+540651+648397+559854+343648+75206+519327+519327+519327+527415+527649+527649+527649+527725+527878+527878+527878+514994+520161+549663+528385+528473+987334+850893+176216+7631987+9357047+9374825+9484533+9797800+9326902+2738771-7434591-7707619+1445566+13054911+7237278+7886300+7270111+5601296+8975827+5062946+4505728+4713545+6133147+5157690+5340544+3772403+4378635+3706860+4709416+6329673+7944439+7620876+7283132+7370995+6933113+7243783+6902196+7079292+6828099+6219439+6783202+6699913+6521312+6233784+6352809+5483253+4602380+6632651+6469515+6701948+4901203+4737704+133197-7055022+637596+989561+2612164+2804798+1927120+5156204+3097591</f>
        <v>323132821</v>
      </c>
      <c r="L29" s="54">
        <v>670725000</v>
      </c>
      <c r="M29" s="55">
        <v>670725000</v>
      </c>
    </row>
    <row r="30" spans="2:13" ht="17.100000000000001" customHeight="1" x14ac:dyDescent="0.2">
      <c r="B30" s="92" t="s">
        <v>62</v>
      </c>
      <c r="C30" s="41" t="s">
        <v>48</v>
      </c>
      <c r="D30" s="42">
        <v>35612</v>
      </c>
      <c r="E30" s="42">
        <v>35612</v>
      </c>
      <c r="F30" s="42">
        <v>35020</v>
      </c>
      <c r="G30" s="44" t="s">
        <v>49</v>
      </c>
      <c r="H30" s="91">
        <v>35734</v>
      </c>
      <c r="I30" s="93"/>
      <c r="J30" s="53">
        <v>0</v>
      </c>
      <c r="K30" s="47">
        <v>21693389</v>
      </c>
      <c r="L30" s="47">
        <v>22967000</v>
      </c>
      <c r="M30" s="48">
        <v>22967000</v>
      </c>
    </row>
    <row r="31" spans="2:13" ht="17.100000000000001" customHeight="1" x14ac:dyDescent="0.2">
      <c r="B31" s="27" t="s">
        <v>63</v>
      </c>
      <c r="C31" s="31" t="s">
        <v>51</v>
      </c>
      <c r="D31" s="94"/>
      <c r="E31" s="94"/>
      <c r="F31" s="94"/>
      <c r="G31" s="62"/>
      <c r="H31" s="74"/>
      <c r="I31" s="93"/>
      <c r="J31" s="53">
        <v>0</v>
      </c>
      <c r="K31" s="95"/>
      <c r="L31" s="96"/>
      <c r="M31" s="97"/>
    </row>
    <row r="32" spans="2:13" ht="17.100000000000001" customHeight="1" x14ac:dyDescent="0.2">
      <c r="B32" s="92" t="s">
        <v>64</v>
      </c>
      <c r="C32" s="41" t="s">
        <v>48</v>
      </c>
      <c r="D32" s="42">
        <v>35612</v>
      </c>
      <c r="E32" s="98">
        <v>35612</v>
      </c>
      <c r="F32" s="98">
        <v>35513</v>
      </c>
      <c r="G32" s="44" t="s">
        <v>49</v>
      </c>
      <c r="H32" s="91">
        <v>35826</v>
      </c>
      <c r="I32" s="75"/>
      <c r="J32" s="240">
        <v>0</v>
      </c>
      <c r="K32" s="47">
        <f>31796836+3894</f>
        <v>31800730</v>
      </c>
      <c r="L32" s="47">
        <v>32000000</v>
      </c>
      <c r="M32" s="48">
        <v>32000000</v>
      </c>
    </row>
    <row r="33" spans="1:13" ht="17.100000000000001" customHeight="1" x14ac:dyDescent="0.2">
      <c r="B33" s="28" t="s">
        <v>65</v>
      </c>
      <c r="D33" s="27"/>
      <c r="E33" s="27"/>
      <c r="F33" s="27"/>
      <c r="G33" s="62"/>
      <c r="H33" s="29"/>
      <c r="J33" s="245"/>
      <c r="K33" s="99"/>
      <c r="L33" s="99"/>
      <c r="M33" s="100"/>
    </row>
    <row r="34" spans="1:13" ht="17.100000000000001" customHeight="1" x14ac:dyDescent="0.2">
      <c r="B34" s="278" t="s">
        <v>66</v>
      </c>
      <c r="C34" s="101"/>
      <c r="D34" s="77"/>
      <c r="E34" s="77"/>
      <c r="F34" s="78"/>
      <c r="G34" s="79"/>
      <c r="H34" s="59"/>
      <c r="J34" s="243"/>
      <c r="K34" s="80"/>
      <c r="L34" s="80"/>
      <c r="M34" s="81"/>
    </row>
    <row r="35" spans="1:13" ht="17.100000000000001" customHeight="1" x14ac:dyDescent="0.2">
      <c r="B35" s="267"/>
      <c r="C35" s="31"/>
      <c r="D35" s="27"/>
      <c r="E35" s="27"/>
      <c r="F35" s="27"/>
      <c r="G35" s="62"/>
      <c r="H35" s="29"/>
      <c r="J35" s="242"/>
      <c r="K35" s="63"/>
      <c r="L35" s="63"/>
      <c r="M35" s="64"/>
    </row>
    <row r="36" spans="1:13" ht="17.100000000000001" customHeight="1" x14ac:dyDescent="0.2">
      <c r="A36" s="1" t="s">
        <v>67</v>
      </c>
      <c r="B36" s="72" t="s">
        <v>20</v>
      </c>
      <c r="C36" s="31" t="s">
        <v>51</v>
      </c>
      <c r="D36" s="33">
        <v>47392</v>
      </c>
      <c r="E36" s="33">
        <v>36595</v>
      </c>
      <c r="F36" s="34">
        <v>37135</v>
      </c>
      <c r="G36" s="35" t="s">
        <v>49</v>
      </c>
      <c r="H36" s="102">
        <v>38168</v>
      </c>
      <c r="I36" s="52"/>
      <c r="J36" s="53">
        <v>121957</v>
      </c>
      <c r="K36" s="54">
        <f>102789+108616+165699+257788.95+259045+171295+205432+177379+108878+23828+164539+164539+164539+167101+167175+167175+167175+167199+167248+167248+167248+163166+164803+174150+167409+167437+312818+269589+55831+26321+162091+162091+162091+169654+162177+89673+136880+138027+120837+83829+103510+107664+106058+112987+112837+111067+85678+109379+72996+175480+105633+100815+105635+105705+106163+101392+92309+100424+107078+103065+107511+83093+112647+110432+117950+112966+117954+119182+122500+121493+121617+120592+121466+109612-200570+22116+40261+120886+114417+80995+100092+121957</f>
        <v>10425853.949999999</v>
      </c>
      <c r="L36" s="54">
        <v>16991000</v>
      </c>
      <c r="M36" s="88">
        <v>16991000</v>
      </c>
    </row>
    <row r="37" spans="1:13" ht="17.100000000000001" customHeight="1" x14ac:dyDescent="0.2">
      <c r="A37" s="1" t="s">
        <v>68</v>
      </c>
      <c r="B37" s="40" t="s">
        <v>19</v>
      </c>
      <c r="C37" s="41" t="s">
        <v>48</v>
      </c>
      <c r="D37" s="42">
        <v>47392</v>
      </c>
      <c r="E37" s="42">
        <v>36595</v>
      </c>
      <c r="F37" s="103">
        <v>35886</v>
      </c>
      <c r="G37" s="44" t="s">
        <v>49</v>
      </c>
      <c r="H37" s="49">
        <v>38625</v>
      </c>
      <c r="I37" s="37"/>
      <c r="J37" s="240"/>
      <c r="K37" s="47">
        <f>14583197-13063829-986368</f>
        <v>533000</v>
      </c>
      <c r="L37" s="47">
        <v>533000</v>
      </c>
      <c r="M37" s="48">
        <v>533000</v>
      </c>
    </row>
    <row r="38" spans="1:13" ht="17.100000000000001" customHeight="1" x14ac:dyDescent="0.2">
      <c r="B38" s="50"/>
      <c r="C38" s="31" t="s">
        <v>51</v>
      </c>
      <c r="D38" s="33"/>
      <c r="E38" s="33"/>
      <c r="F38" s="33"/>
      <c r="G38" s="73"/>
      <c r="H38" s="74"/>
      <c r="I38" s="52"/>
      <c r="J38" s="53">
        <v>590178</v>
      </c>
      <c r="K38" s="104">
        <f>497454+525658+1381808+2149770.28+2160242+1428474+1713153+1479211+907965+198705+1372133+1372133+1372133+1393502+1394121+1394121+1394121+1394322+1394727+1394727+1394727+1360686+1374337+1452287+1396066+1396297+2608670+2248175+465587+219497+1351716+1351716+1351716+1414786+1352440-1314364+421953+459506+454313+422754+5853888+212732+546804+546078+537514+414525+529333+353265+849118+511208+487890+511219+511565+513777+490682+446731+486001+518211+498783+520297+402130+545151+534440+570822+546698+570841+576782+592841+587971+588567+583601+587842+530471-979289+107030+194833+585000+553690+391950+484373+590178</f>
        <v>71986888.280000001</v>
      </c>
      <c r="L38" s="104">
        <v>168741000</v>
      </c>
      <c r="M38" s="88">
        <v>168741000</v>
      </c>
    </row>
    <row r="39" spans="1:13" ht="17.100000000000001" customHeight="1" x14ac:dyDescent="0.2">
      <c r="B39" s="40" t="s">
        <v>18</v>
      </c>
      <c r="C39" s="105" t="s">
        <v>51</v>
      </c>
      <c r="D39" s="42">
        <v>47392</v>
      </c>
      <c r="E39" s="42">
        <v>36595</v>
      </c>
      <c r="F39" s="43">
        <v>37012</v>
      </c>
      <c r="G39" s="44" t="s">
        <v>49</v>
      </c>
      <c r="H39" s="49">
        <v>37986</v>
      </c>
      <c r="I39" s="52"/>
      <c r="J39" s="240">
        <v>17324</v>
      </c>
      <c r="K39" s="54">
        <f>14600+15428+36695.94+23587+36875+24384+29243+25250+15499+3392+23422+23422+23422+23787+23797+23797+23797+23801+23808+23808+23808+23226+23460+24790+23830+23834+44529+38376+7947+3747+23073+23073+23073+24150+23086+12636+19440+19605+17166+11908+14704+15290+15064+16049+16028+15777+12171+15536+10369+24927+15006+14320+15005+15015+15080+14402+13113+14265+15210+14640+15271+11803+16001+15687+16754+16046+16754+16928+17399+17259+17275+17129+17253+15571-28490+3142+5719+17172+16253+11505+14218+17324</f>
        <v>1482515.94</v>
      </c>
      <c r="L39" s="54">
        <v>2413000</v>
      </c>
      <c r="M39" s="106">
        <v>2413000</v>
      </c>
    </row>
    <row r="40" spans="1:13" ht="17.100000000000001" customHeight="1" x14ac:dyDescent="0.2">
      <c r="B40" s="92" t="s">
        <v>69</v>
      </c>
      <c r="C40" s="41" t="s">
        <v>48</v>
      </c>
      <c r="D40" s="42">
        <v>47392</v>
      </c>
      <c r="E40" s="98">
        <v>36595</v>
      </c>
      <c r="F40" s="103">
        <v>36039</v>
      </c>
      <c r="G40" s="44" t="s">
        <v>49</v>
      </c>
      <c r="H40" s="49">
        <v>36160</v>
      </c>
      <c r="I40" s="52"/>
      <c r="J40" s="246"/>
      <c r="K40" s="47">
        <f>1817000</f>
        <v>1817000</v>
      </c>
      <c r="L40" s="47">
        <v>1817000</v>
      </c>
      <c r="M40" s="48">
        <v>1817000</v>
      </c>
    </row>
    <row r="41" spans="1:13" ht="17.100000000000001" customHeight="1" x14ac:dyDescent="0.2">
      <c r="B41" s="50"/>
      <c r="C41" s="107" t="s">
        <v>51</v>
      </c>
      <c r="D41" s="94"/>
      <c r="E41" s="94"/>
      <c r="F41" s="94"/>
      <c r="G41" s="62"/>
      <c r="H41" s="74"/>
      <c r="I41" s="52"/>
      <c r="J41" s="53">
        <v>158930</v>
      </c>
      <c r="K41" s="104">
        <f>133952+141547+215821+335767.82+337403+223110+267573+231035+141813+31035+214310+214310+214310+217648+217744+217744+217744+217776+217839+217839+217839+212522+214654+226829+218049+218085+407443+351138+72719+34283+211121+211121+211121+220972+211235+117081+178384+179873+157468+109246+134891+140302+138212+147240+147046+144739+111651+142536+95126+228683+137656+131378+137659+137754+138348+132128+120294+130869+139540+134310+140104+108284+146796+143910+153709+147214+153713+155313+159639+158328+158488+157150+158290+142843-261376+28820+52467+157536+149104+105550+130437+158930</f>
        <v>13583114.82</v>
      </c>
      <c r="L41" s="104">
        <v>22141000</v>
      </c>
      <c r="M41" s="88">
        <v>22141000</v>
      </c>
    </row>
    <row r="42" spans="1:13" ht="17.100000000000001" customHeight="1" x14ac:dyDescent="0.2">
      <c r="A42" s="1" t="s">
        <v>70</v>
      </c>
      <c r="B42" s="108" t="s">
        <v>17</v>
      </c>
      <c r="C42" s="109" t="s">
        <v>51</v>
      </c>
      <c r="D42" s="110">
        <v>47392</v>
      </c>
      <c r="E42" s="111">
        <v>36595</v>
      </c>
      <c r="F42" s="112">
        <v>36100</v>
      </c>
      <c r="G42" s="113" t="s">
        <v>49</v>
      </c>
      <c r="H42" s="114">
        <v>40224</v>
      </c>
      <c r="I42" s="52"/>
      <c r="J42" s="247">
        <v>5056</v>
      </c>
      <c r="K42" s="115">
        <f>4261+4503+6880+10702.98+10755+7112+8529+7364+4520+990+6831+6831+6831+6938+6941+6941+6941+6942+6944+6944+6944+6774+6842+7230+6951+6952+12988+11193+2318+1093+6730+6730+6730+7044+6733+3697+5674+5722+5011+3476+4291+4466+4396+4684+4678+4606+3554+4535+3026+7276+4381+4180+4380+4382+4402+4203+3828+4164+4440+4272+4458+3446+4671+4579+4891+4684+4890+4942+5079+5038+5043+5001+5036+4545-8316+917+1669+5012+4744+3359+4150+5056</f>
        <v>432570.98</v>
      </c>
      <c r="L42" s="115">
        <v>704000</v>
      </c>
      <c r="M42" s="116">
        <v>704000</v>
      </c>
    </row>
    <row r="43" spans="1:13" ht="17.100000000000001" customHeight="1" x14ac:dyDescent="0.2">
      <c r="B43" s="278" t="s">
        <v>71</v>
      </c>
      <c r="C43" s="117"/>
      <c r="D43" s="118"/>
      <c r="E43" s="119"/>
      <c r="F43" s="119"/>
      <c r="G43" s="120"/>
      <c r="H43" s="59"/>
      <c r="J43" s="243"/>
      <c r="K43" s="80"/>
      <c r="L43" s="80"/>
      <c r="M43" s="81"/>
    </row>
    <row r="44" spans="1:13" ht="17.100000000000001" customHeight="1" x14ac:dyDescent="0.2">
      <c r="B44" s="267"/>
      <c r="C44" s="82"/>
      <c r="D44" s="121"/>
      <c r="E44" s="122"/>
      <c r="F44" s="122"/>
      <c r="G44" s="123"/>
      <c r="H44" s="124"/>
      <c r="I44" s="125"/>
      <c r="J44" s="244"/>
      <c r="K44" s="55"/>
      <c r="L44" s="55"/>
      <c r="M44" s="55"/>
    </row>
    <row r="45" spans="1:13" ht="17.100000000000001" customHeight="1" x14ac:dyDescent="0.2">
      <c r="B45" s="27" t="s">
        <v>16</v>
      </c>
      <c r="C45" s="82" t="s">
        <v>51</v>
      </c>
      <c r="D45" s="126">
        <v>47362</v>
      </c>
      <c r="E45" s="122">
        <v>38258</v>
      </c>
      <c r="F45" s="122">
        <v>38596</v>
      </c>
      <c r="G45" s="73" t="s">
        <v>49</v>
      </c>
      <c r="H45" s="127">
        <v>40177</v>
      </c>
      <c r="I45" s="128"/>
      <c r="J45" s="53">
        <v>0</v>
      </c>
      <c r="K45" s="88">
        <f>2676294+7575893-3534430+909327+1008015+946516+1012339-652926</f>
        <v>9941028</v>
      </c>
      <c r="L45" s="55">
        <v>59574000</v>
      </c>
      <c r="M45" s="55">
        <v>59574000</v>
      </c>
    </row>
    <row r="46" spans="1:13" ht="17.100000000000001" customHeight="1" x14ac:dyDescent="0.2">
      <c r="B46" s="129" t="s">
        <v>15</v>
      </c>
      <c r="C46" s="105" t="s">
        <v>51</v>
      </c>
      <c r="D46" s="130">
        <v>47362</v>
      </c>
      <c r="E46" s="131">
        <v>38258</v>
      </c>
      <c r="F46" s="131">
        <v>37012</v>
      </c>
      <c r="G46" s="44" t="s">
        <v>49</v>
      </c>
      <c r="H46" s="132">
        <v>39082</v>
      </c>
      <c r="I46" s="52"/>
      <c r="J46" s="53">
        <v>744028</v>
      </c>
      <c r="K46" s="106">
        <f>2187012+2336066+334983+377270+427772+474333+512574+491170+445239+1067514+498038+758427+1066633+539666+736026+1104199+2354736+2495046+3118306+3248967+2714423+1724577+1517075+1532883+1630439+1525492+1470760+4919363+7127766+2684463+3220158+2875831+1764117+2466341+1573017+1456479+1529254+2063318+1296732+1779895+1200421+1238086+1152241+1773685+2142860+2294175+2615888+2499613+2521968+2497531+2548204+2438735+2521921+2407127+1907414+2220545+2204679+2120925+1937661+1977719+1654775+1312064+1990378+1911556+1977764+1377505+1333295-2710800+81911+112890+611039+668521+374922+1366323+744028</f>
        <v>126473929</v>
      </c>
      <c r="L46" s="106">
        <v>277941000</v>
      </c>
      <c r="M46" s="106">
        <v>277941000</v>
      </c>
    </row>
    <row r="47" spans="1:13" ht="17.100000000000001" customHeight="1" x14ac:dyDescent="0.2">
      <c r="B47" s="92" t="s">
        <v>72</v>
      </c>
      <c r="C47" s="133" t="s">
        <v>48</v>
      </c>
      <c r="D47" s="134">
        <v>47362</v>
      </c>
      <c r="E47" s="89">
        <v>38258</v>
      </c>
      <c r="F47" s="89">
        <v>38443</v>
      </c>
      <c r="G47" s="44" t="s">
        <v>49</v>
      </c>
      <c r="H47" s="45">
        <v>38868</v>
      </c>
      <c r="I47" s="125"/>
      <c r="J47" s="244">
        <v>0</v>
      </c>
      <c r="K47" s="55">
        <v>0</v>
      </c>
      <c r="L47" s="48">
        <v>250000</v>
      </c>
      <c r="M47" s="48">
        <v>250000</v>
      </c>
    </row>
    <row r="48" spans="1:13" ht="17.100000000000001" customHeight="1" x14ac:dyDescent="0.2">
      <c r="B48" s="135"/>
      <c r="C48" s="107" t="s">
        <v>51</v>
      </c>
      <c r="D48" s="136"/>
      <c r="E48" s="137"/>
      <c r="F48" s="137"/>
      <c r="G48" s="138"/>
      <c r="H48" s="139"/>
      <c r="I48" s="125"/>
      <c r="J48" s="53">
        <v>0</v>
      </c>
      <c r="K48" s="55">
        <f>3946+6679+6469+6600+6704+8984+10657+2232+5378+4438+4560+5305+4134+4192+12036+6722+7585+10497+9196+10160-6710</f>
        <v>129764</v>
      </c>
      <c r="L48" s="88">
        <v>1065000</v>
      </c>
      <c r="M48" s="88">
        <v>1065000</v>
      </c>
    </row>
    <row r="49" spans="1:13" ht="17.100000000000001" customHeight="1" x14ac:dyDescent="0.2">
      <c r="B49" s="129" t="s">
        <v>14</v>
      </c>
      <c r="C49" s="105" t="s">
        <v>51</v>
      </c>
      <c r="D49" s="130">
        <v>47362</v>
      </c>
      <c r="E49" s="131">
        <v>38258</v>
      </c>
      <c r="F49" s="131">
        <v>36619</v>
      </c>
      <c r="G49" s="44" t="s">
        <v>49</v>
      </c>
      <c r="H49" s="132">
        <v>37911</v>
      </c>
      <c r="I49" s="125"/>
      <c r="J49" s="53">
        <v>0</v>
      </c>
      <c r="K49" s="106">
        <f>2678192+269236+291740+281970+351542+547639+514958+746113+551457+505762+505762+505762+533667+498259-441654+164851+185076+182983+170272+190063-121241</f>
        <v>9112409</v>
      </c>
      <c r="L49" s="106">
        <v>31906000</v>
      </c>
      <c r="M49" s="106">
        <v>31906000</v>
      </c>
    </row>
    <row r="50" spans="1:13" ht="17.100000000000001" customHeight="1" x14ac:dyDescent="0.2">
      <c r="B50" s="92" t="s">
        <v>13</v>
      </c>
      <c r="C50" s="133" t="s">
        <v>51</v>
      </c>
      <c r="D50" s="140">
        <v>47362</v>
      </c>
      <c r="E50" s="89">
        <v>38258</v>
      </c>
      <c r="F50" s="89">
        <v>36220</v>
      </c>
      <c r="G50" s="44" t="s">
        <v>49</v>
      </c>
      <c r="H50" s="45">
        <v>36799</v>
      </c>
      <c r="I50" s="125"/>
      <c r="J50" s="53">
        <v>0</v>
      </c>
      <c r="K50" s="106">
        <f>60137+8623+9712+11012+12211+13195+12644+12821+13892+13427+16740+26078+24522+35529+26260+24084+24084+24084+25413+23727-47692-1448</f>
        <v>369055</v>
      </c>
      <c r="L50" s="48">
        <v>1441000</v>
      </c>
      <c r="M50" s="55">
        <v>1441000</v>
      </c>
    </row>
    <row r="51" spans="1:13" ht="17.100000000000001" customHeight="1" x14ac:dyDescent="0.2">
      <c r="B51" s="129" t="s">
        <v>12</v>
      </c>
      <c r="C51" s="105" t="s">
        <v>51</v>
      </c>
      <c r="D51" s="141">
        <v>47362</v>
      </c>
      <c r="E51" s="131">
        <v>38258</v>
      </c>
      <c r="F51" s="131">
        <v>37067</v>
      </c>
      <c r="G51" s="44" t="s">
        <v>49</v>
      </c>
      <c r="H51" s="132">
        <v>37371</v>
      </c>
      <c r="I51" s="125"/>
      <c r="J51" s="53">
        <v>0</v>
      </c>
      <c r="K51" s="106">
        <f>166531+23880+26894+30495+33814+36540+35014+35504+38471+37183+46357+72216+67906+98389+72720+66694+66694+66694+70374+65705+34499+150182+56971+68529+61003+66494-42997</f>
        <v>1552756</v>
      </c>
      <c r="L51" s="106">
        <v>4153000</v>
      </c>
      <c r="M51" s="106">
        <v>4153000</v>
      </c>
    </row>
    <row r="52" spans="1:13" ht="17.100000000000001" customHeight="1" x14ac:dyDescent="0.2">
      <c r="B52" s="129" t="s">
        <v>11</v>
      </c>
      <c r="C52" s="105" t="s">
        <v>51</v>
      </c>
      <c r="D52" s="141">
        <v>47362</v>
      </c>
      <c r="E52" s="131">
        <v>38258</v>
      </c>
      <c r="F52" s="131">
        <v>37103</v>
      </c>
      <c r="G52" s="44" t="s">
        <v>49</v>
      </c>
      <c r="H52" s="132">
        <v>37529</v>
      </c>
      <c r="I52" s="125"/>
      <c r="J52" s="53">
        <v>0</v>
      </c>
      <c r="K52" s="106">
        <f>87891+12603+14194+16094+17846+19285+18480+18738+20304+19624+24466+38114+35839+51927+38380+35200+35200+35200+37142+34677+11027+26039+26687+26388+24553+27407-17483</f>
        <v>735822</v>
      </c>
      <c r="L52" s="106">
        <v>2090000</v>
      </c>
      <c r="M52" s="106">
        <v>2090000</v>
      </c>
    </row>
    <row r="53" spans="1:13" ht="17.100000000000001" customHeight="1" x14ac:dyDescent="0.2">
      <c r="B53" s="129" t="s">
        <v>10</v>
      </c>
      <c r="C53" s="105" t="s">
        <v>51</v>
      </c>
      <c r="D53" s="141">
        <v>47362</v>
      </c>
      <c r="E53" s="131">
        <v>38258</v>
      </c>
      <c r="F53" s="131">
        <v>37530</v>
      </c>
      <c r="G53" s="44" t="s">
        <v>49</v>
      </c>
      <c r="H53" s="132">
        <v>38168</v>
      </c>
      <c r="I53" s="125"/>
      <c r="J53" s="53">
        <v>0</v>
      </c>
      <c r="K53" s="106">
        <f>712384+102153+115049+130449+144648+156310+149782+151877+164571+159060+198306+308924+290490+420884+311078+285302+570604+301043+281069+351182+302358+302851+300692+279212+309370-198600</f>
        <v>6601048</v>
      </c>
      <c r="L53" s="106">
        <v>18123000</v>
      </c>
      <c r="M53" s="106">
        <v>18123000</v>
      </c>
    </row>
    <row r="54" spans="1:13" ht="17.100000000000001" customHeight="1" x14ac:dyDescent="0.2">
      <c r="B54" s="92" t="s">
        <v>9</v>
      </c>
      <c r="C54" s="133" t="s">
        <v>48</v>
      </c>
      <c r="D54" s="140">
        <v>47362</v>
      </c>
      <c r="E54" s="89">
        <v>38258</v>
      </c>
      <c r="F54" s="89">
        <v>36008</v>
      </c>
      <c r="G54" s="44" t="s">
        <v>49</v>
      </c>
      <c r="H54" s="45">
        <v>36799</v>
      </c>
      <c r="I54" s="125"/>
      <c r="J54" s="244">
        <v>0</v>
      </c>
      <c r="K54" s="55">
        <f>2672000</f>
        <v>2672000</v>
      </c>
      <c r="L54" s="48">
        <v>2672000</v>
      </c>
      <c r="M54" s="48">
        <v>2672000</v>
      </c>
    </row>
    <row r="55" spans="1:13" ht="17.100000000000001" customHeight="1" x14ac:dyDescent="0.2">
      <c r="B55" s="135"/>
      <c r="C55" s="107" t="s">
        <v>51</v>
      </c>
      <c r="D55" s="142"/>
      <c r="E55" s="137"/>
      <c r="F55" s="137"/>
      <c r="G55" s="138"/>
      <c r="H55" s="139"/>
      <c r="I55" s="125"/>
      <c r="J55" s="53">
        <v>0</v>
      </c>
      <c r="K55" s="55">
        <f>327996+333104+333252+333252+333252+333300+333397+333397+333397+325259+328523+347156+333717+333773+623579+537406+111294+52469+323116+323116+323116+338192+323289-646462-15019+279212-279212</f>
        <v>6956871</v>
      </c>
      <c r="L55" s="88">
        <v>37269000</v>
      </c>
      <c r="M55" s="88">
        <v>37269000</v>
      </c>
    </row>
    <row r="56" spans="1:13" ht="17.100000000000001" customHeight="1" x14ac:dyDescent="0.2">
      <c r="B56" s="129" t="s">
        <v>73</v>
      </c>
      <c r="C56" s="133" t="s">
        <v>48</v>
      </c>
      <c r="D56" s="141">
        <v>47362</v>
      </c>
      <c r="E56" s="131">
        <v>38258</v>
      </c>
      <c r="F56" s="131">
        <v>37104</v>
      </c>
      <c r="G56" s="44" t="s">
        <v>49</v>
      </c>
      <c r="H56" s="132">
        <v>38868</v>
      </c>
      <c r="I56" s="125"/>
      <c r="J56" s="53">
        <v>0</v>
      </c>
      <c r="K56" s="106">
        <v>0</v>
      </c>
      <c r="L56" s="106">
        <v>710000</v>
      </c>
      <c r="M56" s="106">
        <v>710000</v>
      </c>
    </row>
    <row r="57" spans="1:13" ht="17.100000000000001" customHeight="1" x14ac:dyDescent="0.2">
      <c r="A57" s="1" t="s">
        <v>74</v>
      </c>
      <c r="B57" s="129" t="s">
        <v>75</v>
      </c>
      <c r="C57" s="133" t="s">
        <v>48</v>
      </c>
      <c r="D57" s="141">
        <v>47362</v>
      </c>
      <c r="E57" s="131">
        <v>38258</v>
      </c>
      <c r="F57" s="131">
        <v>38292</v>
      </c>
      <c r="G57" s="44" t="s">
        <v>49</v>
      </c>
      <c r="H57" s="132">
        <v>38687</v>
      </c>
      <c r="I57" s="125"/>
      <c r="J57" s="53">
        <v>0</v>
      </c>
      <c r="K57" s="55">
        <v>0</v>
      </c>
      <c r="L57" s="106">
        <v>1310000</v>
      </c>
      <c r="M57" s="106">
        <v>1310000</v>
      </c>
    </row>
    <row r="58" spans="1:13" ht="17.100000000000001" customHeight="1" x14ac:dyDescent="0.2">
      <c r="A58" s="1" t="s">
        <v>76</v>
      </c>
      <c r="B58" s="129" t="s">
        <v>77</v>
      </c>
      <c r="C58" s="133" t="s">
        <v>48</v>
      </c>
      <c r="D58" s="141">
        <v>47362</v>
      </c>
      <c r="E58" s="131">
        <v>38258</v>
      </c>
      <c r="F58" s="131">
        <v>38626</v>
      </c>
      <c r="G58" s="143" t="s">
        <v>78</v>
      </c>
      <c r="H58" s="144">
        <v>42369</v>
      </c>
      <c r="I58" s="128"/>
      <c r="J58" s="53">
        <v>0</v>
      </c>
      <c r="K58" s="106">
        <v>0</v>
      </c>
      <c r="L58" s="106">
        <v>700000</v>
      </c>
      <c r="M58" s="106">
        <v>700000</v>
      </c>
    </row>
    <row r="59" spans="1:13" ht="17.100000000000001" customHeight="1" x14ac:dyDescent="0.2">
      <c r="A59" s="1" t="s">
        <v>76</v>
      </c>
      <c r="B59" s="92" t="s">
        <v>7</v>
      </c>
      <c r="C59" s="133" t="s">
        <v>48</v>
      </c>
      <c r="D59" s="140">
        <v>47362</v>
      </c>
      <c r="E59" s="89">
        <v>38258</v>
      </c>
      <c r="F59" s="89">
        <v>38292</v>
      </c>
      <c r="G59" s="44" t="s">
        <v>49</v>
      </c>
      <c r="H59" s="45">
        <v>38868</v>
      </c>
      <c r="I59" s="125"/>
      <c r="J59" s="53">
        <v>0</v>
      </c>
      <c r="K59" s="55">
        <f>1246266+1586665-1988305-20267+1990-826349</f>
        <v>0</v>
      </c>
      <c r="L59" s="48">
        <v>1200000</v>
      </c>
      <c r="M59" s="48">
        <v>1200000</v>
      </c>
    </row>
    <row r="60" spans="1:13" ht="17.100000000000001" customHeight="1" x14ac:dyDescent="0.2">
      <c r="A60" s="1" t="s">
        <v>79</v>
      </c>
      <c r="B60" s="92" t="s">
        <v>6</v>
      </c>
      <c r="C60" s="133" t="s">
        <v>48</v>
      </c>
      <c r="D60" s="140">
        <v>47362</v>
      </c>
      <c r="E60" s="89">
        <v>38258</v>
      </c>
      <c r="F60" s="89">
        <v>37895</v>
      </c>
      <c r="G60" s="90" t="s">
        <v>49</v>
      </c>
      <c r="H60" s="145">
        <v>40086</v>
      </c>
      <c r="I60" s="128"/>
      <c r="J60" s="55">
        <v>0</v>
      </c>
      <c r="K60" s="48">
        <f>326095</f>
        <v>326095</v>
      </c>
      <c r="L60" s="48">
        <v>386156</v>
      </c>
      <c r="M60" s="48">
        <v>386156</v>
      </c>
    </row>
    <row r="61" spans="1:13" ht="17.100000000000001" customHeight="1" x14ac:dyDescent="0.2">
      <c r="B61" s="266" t="s">
        <v>80</v>
      </c>
      <c r="C61" s="146"/>
      <c r="D61" s="147"/>
      <c r="E61" s="148"/>
      <c r="F61" s="148"/>
      <c r="G61" s="120"/>
      <c r="H61" s="149"/>
      <c r="I61" s="125"/>
      <c r="J61" s="150"/>
      <c r="K61" s="150"/>
      <c r="L61" s="150"/>
      <c r="M61" s="150"/>
    </row>
    <row r="62" spans="1:13" ht="17.100000000000001" customHeight="1" x14ac:dyDescent="0.2">
      <c r="B62" s="267"/>
      <c r="C62" s="82"/>
      <c r="D62" s="126"/>
      <c r="E62" s="122"/>
      <c r="F62" s="122"/>
      <c r="G62" s="123"/>
      <c r="H62" s="124"/>
      <c r="I62" s="125"/>
      <c r="J62" s="55"/>
      <c r="K62" s="55"/>
      <c r="L62" s="55"/>
      <c r="M62" s="55"/>
    </row>
    <row r="63" spans="1:13" ht="17.100000000000001" customHeight="1" x14ac:dyDescent="0.2">
      <c r="B63" s="32" t="s">
        <v>5</v>
      </c>
      <c r="C63" s="82" t="s">
        <v>51</v>
      </c>
      <c r="D63" s="126">
        <v>48488</v>
      </c>
      <c r="E63" s="122">
        <v>39595</v>
      </c>
      <c r="F63" s="151">
        <v>37377</v>
      </c>
      <c r="G63" s="152" t="s">
        <v>49</v>
      </c>
      <c r="H63" s="153">
        <v>39629</v>
      </c>
      <c r="I63" s="128"/>
      <c r="J63" s="55">
        <v>0</v>
      </c>
      <c r="K63" s="55">
        <f>753562+262809+249107+246099+229094+255640-163123</f>
        <v>1833188</v>
      </c>
      <c r="L63" s="55">
        <v>16873119</v>
      </c>
      <c r="M63" s="55">
        <v>16873119</v>
      </c>
    </row>
    <row r="64" spans="1:13" ht="17.100000000000001" customHeight="1" x14ac:dyDescent="0.2">
      <c r="A64" s="1" t="s">
        <v>81</v>
      </c>
      <c r="B64" s="40" t="s">
        <v>3</v>
      </c>
      <c r="C64" s="133" t="s">
        <v>51</v>
      </c>
      <c r="D64" s="42">
        <v>48488</v>
      </c>
      <c r="E64" s="89">
        <v>39595</v>
      </c>
      <c r="F64" s="145">
        <v>39022</v>
      </c>
      <c r="G64" s="90" t="s">
        <v>49</v>
      </c>
      <c r="H64" s="45">
        <v>40183</v>
      </c>
      <c r="I64" s="125"/>
      <c r="J64" s="106">
        <v>0</v>
      </c>
      <c r="K64" s="48">
        <f>711864+711864+729274+711863+711749+6120751-5420332+799644+974643+898050-2249871-422466</f>
        <v>4277033</v>
      </c>
      <c r="L64" s="48">
        <v>110328130</v>
      </c>
      <c r="M64" s="48">
        <v>110328130</v>
      </c>
    </row>
    <row r="65" spans="1:13" ht="17.100000000000001" customHeight="1" x14ac:dyDescent="0.2">
      <c r="A65" s="1" t="s">
        <v>82</v>
      </c>
      <c r="B65" s="154" t="s">
        <v>1</v>
      </c>
      <c r="C65" s="105" t="s">
        <v>51</v>
      </c>
      <c r="D65" s="42">
        <v>48488</v>
      </c>
      <c r="E65" s="89">
        <v>39595</v>
      </c>
      <c r="F65" s="145">
        <v>38626</v>
      </c>
      <c r="G65" s="143" t="s">
        <v>49</v>
      </c>
      <c r="H65" s="144">
        <v>38807</v>
      </c>
      <c r="I65" s="128"/>
      <c r="J65" s="55">
        <v>0</v>
      </c>
      <c r="K65" s="48">
        <f>20569+5234+5234+5234+5234+5515+5234+5237+5235+5880+7166+6603+7698-4779</f>
        <v>85294</v>
      </c>
      <c r="L65" s="106">
        <v>811236</v>
      </c>
      <c r="M65" s="106">
        <v>811236</v>
      </c>
    </row>
    <row r="66" spans="1:13" ht="17.100000000000001" customHeight="1" x14ac:dyDescent="0.2">
      <c r="A66" s="1" t="s">
        <v>83</v>
      </c>
      <c r="B66" s="32" t="s">
        <v>2</v>
      </c>
      <c r="C66" s="133" t="s">
        <v>51</v>
      </c>
      <c r="D66" s="42">
        <v>48488</v>
      </c>
      <c r="E66" s="89">
        <v>39595</v>
      </c>
      <c r="F66" s="45">
        <v>38322</v>
      </c>
      <c r="G66" s="90" t="s">
        <v>49</v>
      </c>
      <c r="H66" s="124">
        <v>40238</v>
      </c>
      <c r="I66" s="125"/>
      <c r="J66" s="106">
        <v>0</v>
      </c>
      <c r="K66" s="48">
        <f>12226+6113+6113+6113+6113+6442+6113+6116+6114+6868+8370+7713+8991-5582</f>
        <v>87823</v>
      </c>
      <c r="L66" s="55">
        <v>946500</v>
      </c>
      <c r="M66" s="55">
        <v>946500</v>
      </c>
    </row>
    <row r="67" spans="1:13" ht="17.100000000000001" customHeight="1" x14ac:dyDescent="0.2">
      <c r="A67" s="1" t="s">
        <v>84</v>
      </c>
      <c r="B67" s="155" t="s">
        <v>4</v>
      </c>
      <c r="C67" s="105" t="s">
        <v>48</v>
      </c>
      <c r="D67" s="42">
        <v>48488</v>
      </c>
      <c r="E67" s="89">
        <v>39595</v>
      </c>
      <c r="F67" s="145">
        <v>40210</v>
      </c>
      <c r="G67" s="156" t="s">
        <v>78</v>
      </c>
      <c r="H67" s="144">
        <v>41912</v>
      </c>
      <c r="I67" s="128"/>
      <c r="J67" s="55">
        <v>0</v>
      </c>
      <c r="K67" s="48"/>
      <c r="L67" s="48">
        <v>1000000</v>
      </c>
      <c r="M67" s="106">
        <v>1000000</v>
      </c>
    </row>
    <row r="68" spans="1:13" ht="17.100000000000001" customHeight="1" x14ac:dyDescent="0.2">
      <c r="B68" s="27" t="s">
        <v>85</v>
      </c>
      <c r="C68" s="82" t="s">
        <v>48</v>
      </c>
      <c r="D68" s="42">
        <v>48976</v>
      </c>
      <c r="E68" s="89">
        <v>39595</v>
      </c>
      <c r="F68" s="145">
        <v>38626</v>
      </c>
      <c r="G68" s="156" t="s">
        <v>78</v>
      </c>
      <c r="H68" s="153">
        <v>41973</v>
      </c>
      <c r="I68" s="128"/>
      <c r="J68" s="48">
        <v>0</v>
      </c>
      <c r="K68" s="157">
        <f>1312000</f>
        <v>1312000</v>
      </c>
      <c r="L68" s="48">
        <v>1312000</v>
      </c>
      <c r="M68" s="55">
        <v>1312000</v>
      </c>
    </row>
    <row r="69" spans="1:13" ht="17.100000000000001" customHeight="1" x14ac:dyDescent="0.2">
      <c r="B69" s="27"/>
      <c r="C69" s="82" t="s">
        <v>51</v>
      </c>
      <c r="D69" s="126"/>
      <c r="E69" s="122"/>
      <c r="F69" s="151"/>
      <c r="G69" s="152"/>
      <c r="H69" s="153"/>
      <c r="I69" s="128"/>
      <c r="J69" s="55">
        <v>0</v>
      </c>
      <c r="K69" s="88">
        <f>554266+157099+157099+157099+157099+168366+157100-171791+216529+251764+306853+282740-363423-289360</f>
        <v>1741440</v>
      </c>
      <c r="L69" s="55">
        <f>44553567+51829016</f>
        <v>96382583</v>
      </c>
      <c r="M69" s="55">
        <f>44553567+51829016</f>
        <v>96382583</v>
      </c>
    </row>
    <row r="70" spans="1:13" ht="17.100000000000001" customHeight="1" x14ac:dyDescent="0.2">
      <c r="B70" s="158"/>
      <c r="C70" s="159"/>
      <c r="D70" s="147"/>
      <c r="E70" s="160"/>
      <c r="F70" s="160"/>
      <c r="G70" s="120"/>
      <c r="H70" s="160"/>
      <c r="I70" s="125"/>
      <c r="J70" s="161"/>
      <c r="K70" s="161"/>
      <c r="L70" s="161"/>
      <c r="M70" s="161"/>
    </row>
    <row r="71" spans="1:13" ht="18.95" customHeight="1" x14ac:dyDescent="0.25">
      <c r="B71" s="5"/>
      <c r="C71" s="162"/>
      <c r="D71" s="163"/>
      <c r="E71" s="163"/>
      <c r="F71" s="162" t="s">
        <v>86</v>
      </c>
      <c r="G71" s="164"/>
      <c r="H71" s="5"/>
      <c r="I71" s="165"/>
      <c r="J71" s="166">
        <f>SUM(J10:J69)</f>
        <v>14126316</v>
      </c>
      <c r="K71" s="166">
        <f>SUM(K10:K69)</f>
        <v>1721449801.04</v>
      </c>
      <c r="L71" s="166">
        <f>SUM(L10:L69)</f>
        <v>3134966084</v>
      </c>
      <c r="M71" s="166">
        <f>SUM(M10:M69)</f>
        <v>3134966084</v>
      </c>
    </row>
    <row r="72" spans="1:13" ht="17.100000000000001" customHeight="1" x14ac:dyDescent="0.2">
      <c r="B72" s="5"/>
      <c r="C72" s="167"/>
      <c r="D72" s="163"/>
      <c r="E72" s="163"/>
      <c r="F72" s="168"/>
      <c r="G72" s="123"/>
      <c r="H72" s="5"/>
      <c r="J72" s="169"/>
      <c r="K72" s="169"/>
      <c r="L72" s="169"/>
      <c r="M72" s="170"/>
    </row>
    <row r="73" spans="1:13" ht="18.95" customHeight="1" x14ac:dyDescent="0.25">
      <c r="B73" s="5"/>
      <c r="C73" s="162"/>
      <c r="E73" s="5"/>
      <c r="F73" s="162" t="s">
        <v>87</v>
      </c>
      <c r="G73" s="164"/>
      <c r="H73" s="5"/>
      <c r="J73" s="38">
        <v>0</v>
      </c>
      <c r="K73" s="38">
        <v>0</v>
      </c>
      <c r="L73" s="38">
        <v>0</v>
      </c>
      <c r="M73" s="39">
        <v>0</v>
      </c>
    </row>
    <row r="74" spans="1:13" ht="17.100000000000001" customHeight="1" x14ac:dyDescent="0.2">
      <c r="B74" s="5"/>
      <c r="C74" s="171"/>
      <c r="E74" s="5"/>
      <c r="F74" s="5"/>
      <c r="G74" s="172"/>
      <c r="H74" s="5"/>
      <c r="J74" s="173"/>
      <c r="K74" s="173"/>
      <c r="L74" s="174"/>
      <c r="M74" s="175"/>
    </row>
    <row r="75" spans="1:13" ht="18.95" customHeight="1" thickBot="1" x14ac:dyDescent="0.3">
      <c r="B75" s="5"/>
      <c r="C75" s="162"/>
      <c r="E75" s="5"/>
      <c r="F75" s="176" t="s">
        <v>88</v>
      </c>
      <c r="G75" s="177"/>
      <c r="H75" s="5"/>
      <c r="I75" s="52"/>
      <c r="J75" s="178">
        <f>J71+J73</f>
        <v>14126316</v>
      </c>
      <c r="K75" s="178">
        <f>K71+K73</f>
        <v>1721449801.04</v>
      </c>
      <c r="L75" s="179">
        <f>L71+L73</f>
        <v>3134966084</v>
      </c>
      <c r="M75" s="179">
        <f>M71+M73</f>
        <v>3134966084</v>
      </c>
    </row>
    <row r="76" spans="1:13" ht="17.100000000000001" customHeight="1" thickTop="1" x14ac:dyDescent="0.2">
      <c r="E76" s="5"/>
      <c r="F76" s="5"/>
      <c r="G76" s="172"/>
      <c r="H76" s="5"/>
      <c r="J76" s="231"/>
      <c r="K76" s="231"/>
      <c r="L76" s="231"/>
      <c r="M76" s="231"/>
    </row>
    <row r="77" spans="1:13" ht="17.100000000000001" customHeight="1" x14ac:dyDescent="0.2">
      <c r="E77" s="5"/>
      <c r="F77" s="5"/>
      <c r="G77" s="172"/>
      <c r="H77" s="5"/>
      <c r="J77" s="180"/>
      <c r="K77" s="181"/>
      <c r="L77" s="181"/>
      <c r="M77" s="181"/>
    </row>
    <row r="78" spans="1:13" ht="17.100000000000001" customHeight="1" x14ac:dyDescent="0.2">
      <c r="E78" s="5"/>
      <c r="F78" s="5"/>
      <c r="G78" s="172"/>
      <c r="H78" s="5"/>
      <c r="J78" s="180"/>
      <c r="K78" s="181"/>
      <c r="L78" s="181"/>
      <c r="M78" s="181"/>
    </row>
    <row r="79" spans="1:13" ht="17.100000000000001" customHeight="1" x14ac:dyDescent="0.2">
      <c r="E79" s="5"/>
      <c r="F79" s="5"/>
      <c r="G79" s="172"/>
      <c r="H79" s="5"/>
      <c r="J79" s="180"/>
      <c r="K79" s="181"/>
      <c r="L79" s="181"/>
      <c r="M79" s="181"/>
    </row>
    <row r="80" spans="1:13" ht="17.100000000000001" customHeight="1" x14ac:dyDescent="0.2">
      <c r="E80" s="5"/>
      <c r="F80" s="5"/>
      <c r="G80" s="172"/>
      <c r="H80" s="5"/>
      <c r="J80" s="180"/>
      <c r="K80" s="181"/>
      <c r="L80" s="181"/>
      <c r="M80" s="181"/>
    </row>
    <row r="81" spans="7:7" ht="17.100000000000001" customHeight="1" x14ac:dyDescent="0.2">
      <c r="G81" s="184"/>
    </row>
    <row r="82" spans="7:7" ht="17.100000000000001" customHeight="1" x14ac:dyDescent="0.2">
      <c r="G82" s="184"/>
    </row>
  </sheetData>
  <mergeCells count="12">
    <mergeCell ref="B61:B62"/>
    <mergeCell ref="B1:M1"/>
    <mergeCell ref="B2:M2"/>
    <mergeCell ref="B3:M3"/>
    <mergeCell ref="G7:H7"/>
    <mergeCell ref="G8:H8"/>
    <mergeCell ref="G9:H9"/>
    <mergeCell ref="B10:B11"/>
    <mergeCell ref="B18:B19"/>
    <mergeCell ref="B24:B25"/>
    <mergeCell ref="B34:B35"/>
    <mergeCell ref="B43:B44"/>
  </mergeCells>
  <printOptions horizontalCentered="1"/>
  <pageMargins left="0.75" right="0.75" top="1" bottom="1" header="0.5" footer="0.5"/>
  <pageSetup scale="57" fitToHeight="0" orientation="landscape" r:id="rId1"/>
  <headerFooter alignWithMargins="0">
    <oddFooter>&amp;L&amp;"Arial,Regular"&amp;6&amp;F / &amp;A&amp;C&amp;"Arial,Regular"Page &amp;P of &amp;N&amp;R&amp;"Arial,Regular"&amp;6&amp;D&amp;T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workbookViewId="0">
      <selection sqref="A1:E1"/>
    </sheetView>
  </sheetViews>
  <sheetFormatPr defaultColWidth="12.5703125" defaultRowHeight="17.25" customHeight="1" x14ac:dyDescent="0.2"/>
  <cols>
    <col min="1" max="1" width="8.140625" style="232" customWidth="1"/>
    <col min="2" max="2" width="17.85546875" style="232" customWidth="1"/>
    <col min="3" max="3" width="12.5703125" style="232"/>
    <col min="4" max="4" width="20.5703125" style="232" customWidth="1"/>
    <col min="5" max="5" width="20.28515625" style="232" customWidth="1"/>
    <col min="6" max="6" width="1.28515625" style="232" customWidth="1"/>
    <col min="7" max="7" width="14.7109375" style="232" customWidth="1"/>
    <col min="8" max="16384" width="12.5703125" style="232"/>
  </cols>
  <sheetData>
    <row r="1" spans="1:6" ht="17.25" customHeight="1" x14ac:dyDescent="0.2">
      <c r="A1" s="279" t="s">
        <v>24</v>
      </c>
      <c r="B1" s="279"/>
      <c r="C1" s="279"/>
      <c r="D1" s="279"/>
      <c r="E1" s="279"/>
    </row>
    <row r="3" spans="1:6" ht="17.25" customHeight="1" x14ac:dyDescent="0.2">
      <c r="A3" s="280" t="s">
        <v>89</v>
      </c>
      <c r="B3" s="280"/>
      <c r="C3" s="280"/>
      <c r="D3" s="280"/>
      <c r="E3" s="280"/>
    </row>
    <row r="5" spans="1:6" ht="17.25" customHeight="1" x14ac:dyDescent="0.25">
      <c r="A5" s="281" t="s">
        <v>127</v>
      </c>
      <c r="B5" s="281"/>
      <c r="C5" s="281"/>
      <c r="D5" s="281"/>
      <c r="E5" s="281"/>
    </row>
    <row r="7" spans="1:6" ht="17.25" customHeight="1" x14ac:dyDescent="0.2">
      <c r="A7" s="248"/>
    </row>
    <row r="9" spans="1:6" ht="17.25" customHeight="1" x14ac:dyDescent="0.2">
      <c r="A9" s="235"/>
      <c r="B9" s="235"/>
      <c r="C9" s="235"/>
      <c r="D9" s="235"/>
      <c r="E9" s="235"/>
      <c r="F9" s="235"/>
    </row>
    <row r="10" spans="1:6" ht="17.25" customHeight="1" x14ac:dyDescent="0.2">
      <c r="A10" s="234"/>
      <c r="E10" s="249"/>
      <c r="F10" s="250"/>
    </row>
    <row r="11" spans="1:6" ht="17.25" customHeight="1" x14ac:dyDescent="0.2">
      <c r="A11" s="251" t="s">
        <v>124</v>
      </c>
      <c r="B11" s="248" t="s">
        <v>123</v>
      </c>
      <c r="E11" s="232">
        <v>16500000</v>
      </c>
      <c r="F11" s="233"/>
    </row>
    <row r="12" spans="1:6" ht="17.25" customHeight="1" x14ac:dyDescent="0.2">
      <c r="A12" s="234"/>
      <c r="F12" s="233"/>
    </row>
    <row r="13" spans="1:6" ht="17.25" customHeight="1" x14ac:dyDescent="0.2">
      <c r="A13" s="251" t="s">
        <v>122</v>
      </c>
      <c r="B13" s="248" t="s">
        <v>121</v>
      </c>
      <c r="E13" s="252">
        <v>0.86</v>
      </c>
      <c r="F13" s="233"/>
    </row>
    <row r="14" spans="1:6" ht="17.25" customHeight="1" x14ac:dyDescent="0.2">
      <c r="A14" s="234"/>
      <c r="F14" s="233"/>
    </row>
    <row r="15" spans="1:6" ht="17.25" customHeight="1" x14ac:dyDescent="0.2">
      <c r="A15" s="251" t="s">
        <v>120</v>
      </c>
      <c r="B15" s="248" t="s">
        <v>119</v>
      </c>
      <c r="E15" s="232">
        <f>+E11*E13</f>
        <v>14190000</v>
      </c>
      <c r="F15" s="233"/>
    </row>
    <row r="16" spans="1:6" ht="17.25" customHeight="1" x14ac:dyDescent="0.2">
      <c r="A16" s="234"/>
      <c r="F16" s="233"/>
    </row>
    <row r="17" spans="1:6" ht="17.25" customHeight="1" x14ac:dyDescent="0.2">
      <c r="A17" s="251" t="s">
        <v>118</v>
      </c>
      <c r="B17" s="248" t="s">
        <v>117</v>
      </c>
      <c r="E17" s="253">
        <v>4.5</v>
      </c>
      <c r="F17" s="233"/>
    </row>
    <row r="18" spans="1:6" ht="17.25" customHeight="1" x14ac:dyDescent="0.2">
      <c r="A18" s="234"/>
      <c r="E18" s="254"/>
      <c r="F18" s="233"/>
    </row>
    <row r="19" spans="1:6" ht="17.25" customHeight="1" x14ac:dyDescent="0.2">
      <c r="A19" s="251" t="s">
        <v>116</v>
      </c>
      <c r="B19" s="248" t="s">
        <v>115</v>
      </c>
      <c r="E19" s="255">
        <f>+E15*E17</f>
        <v>63855000</v>
      </c>
      <c r="F19" s="233"/>
    </row>
    <row r="20" spans="1:6" ht="17.25" customHeight="1" x14ac:dyDescent="0.2">
      <c r="A20" s="234"/>
      <c r="E20" s="255"/>
      <c r="F20" s="233"/>
    </row>
    <row r="21" spans="1:6" ht="17.25" customHeight="1" x14ac:dyDescent="0.2">
      <c r="A21" s="251" t="s">
        <v>114</v>
      </c>
      <c r="B21" s="248" t="s">
        <v>113</v>
      </c>
      <c r="E21" s="255">
        <f>-0.11*E15</f>
        <v>-1560900</v>
      </c>
      <c r="F21" s="233"/>
    </row>
    <row r="22" spans="1:6" ht="17.25" customHeight="1" x14ac:dyDescent="0.2">
      <c r="A22" s="234"/>
      <c r="E22" s="255"/>
      <c r="F22" s="233"/>
    </row>
    <row r="23" spans="1:6" ht="17.25" customHeight="1" x14ac:dyDescent="0.2">
      <c r="A23" s="251" t="s">
        <v>112</v>
      </c>
      <c r="B23" s="248" t="s">
        <v>111</v>
      </c>
      <c r="E23" s="255">
        <f>+E19+E21</f>
        <v>62294100</v>
      </c>
      <c r="F23" s="233"/>
    </row>
    <row r="24" spans="1:6" ht="17.25" customHeight="1" x14ac:dyDescent="0.2">
      <c r="A24" s="256"/>
      <c r="B24" s="257"/>
      <c r="C24" s="257"/>
      <c r="D24" s="257"/>
      <c r="E24" s="257"/>
      <c r="F24" s="258"/>
    </row>
    <row r="26" spans="1:6" ht="17.25" customHeight="1" x14ac:dyDescent="0.2">
      <c r="B26" s="259" t="s">
        <v>110</v>
      </c>
    </row>
  </sheetData>
  <mergeCells count="3">
    <mergeCell ref="A1:E1"/>
    <mergeCell ref="A3:E3"/>
    <mergeCell ref="A5:E5"/>
  </mergeCells>
  <printOptions horizontalCentered="1"/>
  <pageMargins left="1" right="1" top="1" bottom="1" header="0.5" footer="0.5"/>
  <pageSetup orientation="portrait" r:id="rId1"/>
  <headerFooter alignWithMargins="0">
    <oddFooter>&amp;L&amp;"Arial,Regular"&amp;6&amp;F / &amp;A&amp;R&amp;"Arial,Regular"&amp;6&amp;D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Control Report</vt:lpstr>
      <vt:lpstr>Proj Activity Summ</vt:lpstr>
      <vt:lpstr>Annual Fcst</vt:lpstr>
      <vt:lpstr>'Control Report'!Print_Area</vt:lpstr>
      <vt:lpstr>'Proj Activity Summ'!Print_Area</vt:lpstr>
      <vt:lpstr>'Proj Activity Summ'!Print_Titles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Hovious</dc:creator>
  <cp:lastModifiedBy>Robin Hovious</cp:lastModifiedBy>
  <cp:lastPrinted>2022-07-18T11:39:41Z</cp:lastPrinted>
  <dcterms:created xsi:type="dcterms:W3CDTF">2019-04-01T15:54:30Z</dcterms:created>
  <dcterms:modified xsi:type="dcterms:W3CDTF">2022-10-18T11:52:10Z</dcterms:modified>
</cp:coreProperties>
</file>